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1_2022\End Q1\"/>
    </mc:Choice>
  </mc:AlternateContent>
  <xr:revisionPtr revIDLastSave="0" documentId="8_{B931776F-78BA-42D6-9254-F95B1D6C6EDB}" xr6:coauthVersionLast="47" xr6:coauthVersionMax="47" xr10:uidLastSave="{00000000-0000-0000-0000-000000000000}"/>
  <bookViews>
    <workbookView xWindow="-108" yWindow="-108" windowWidth="23256" windowHeight="12576" xr2:uid="{00DD622D-C3A0-4116-ABBA-DFB5916C8D93}"/>
  </bookViews>
  <sheets>
    <sheet name="Budget-Forecast Comparison Q1" sheetId="1" r:id="rId1"/>
    <sheet name="Sheet1" sheetId="2" r:id="rId2"/>
  </sheets>
  <definedNames>
    <definedName name="_xlnm.Print_Area" localSheetId="0">'Budget-Forecast Comparison Q1'!$C$2:$P$164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" i="1" l="1"/>
  <c r="L79" i="1"/>
  <c r="O101" i="1"/>
  <c r="O80" i="1"/>
  <c r="J12" i="1"/>
  <c r="L159" i="1"/>
  <c r="L142" i="1" s="1"/>
  <c r="L158" i="1"/>
  <c r="L155" i="1"/>
  <c r="H145" i="1"/>
  <c r="L160" i="1" l="1"/>
  <c r="G85" i="1" l="1"/>
  <c r="G84" i="1"/>
  <c r="G82" i="1"/>
  <c r="G73" i="1"/>
  <c r="G53" i="1"/>
  <c r="G49" i="1"/>
  <c r="G37" i="1"/>
  <c r="G32" i="1"/>
  <c r="G12" i="1"/>
  <c r="G87" i="1" l="1"/>
  <c r="L82" i="1" l="1"/>
  <c r="O11" i="1"/>
  <c r="O98" i="1"/>
  <c r="Q20" i="1" l="1"/>
  <c r="O133" i="1" l="1"/>
  <c r="O136" i="1"/>
  <c r="O135" i="1"/>
  <c r="O134" i="1"/>
  <c r="O129" i="1"/>
  <c r="O128" i="1"/>
  <c r="O127" i="1"/>
  <c r="O126" i="1"/>
  <c r="O125" i="1"/>
  <c r="O124" i="1"/>
  <c r="O123" i="1"/>
  <c r="O122" i="1"/>
  <c r="O121" i="1"/>
  <c r="O116" i="1"/>
  <c r="O85" i="1"/>
  <c r="O76" i="1"/>
  <c r="O79" i="1"/>
  <c r="O78" i="1"/>
  <c r="O77" i="1"/>
  <c r="O75" i="1"/>
  <c r="J49" i="1"/>
  <c r="J82" i="1"/>
  <c r="O82" i="1" l="1"/>
  <c r="O131" i="1"/>
  <c r="O138" i="1"/>
  <c r="L138" i="1"/>
  <c r="L131" i="1"/>
  <c r="L12" i="1"/>
  <c r="O66" i="1"/>
  <c r="J37" i="1"/>
  <c r="L49" i="1"/>
  <c r="O47" i="1"/>
  <c r="L37" i="1"/>
  <c r="O20" i="1"/>
  <c r="O95" i="1" l="1"/>
  <c r="O96" i="1"/>
  <c r="O97" i="1"/>
  <c r="O99" i="1"/>
  <c r="O100" i="1"/>
  <c r="O102" i="1"/>
  <c r="O61" i="1"/>
  <c r="O62" i="1"/>
  <c r="O63" i="1"/>
  <c r="O64" i="1"/>
  <c r="O65" i="1"/>
  <c r="O67" i="1"/>
  <c r="O68" i="1"/>
  <c r="O69" i="1"/>
  <c r="O70" i="1"/>
  <c r="O71" i="1"/>
  <c r="O72" i="1"/>
  <c r="O51" i="1"/>
  <c r="O52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8" i="1"/>
  <c r="O46" i="1"/>
  <c r="J32" i="1"/>
  <c r="L32" i="1"/>
  <c r="J53" i="1"/>
  <c r="L53" i="1"/>
  <c r="H104" i="1"/>
  <c r="L104" i="1"/>
  <c r="J104" i="1"/>
  <c r="L73" i="1"/>
  <c r="J73" i="1"/>
  <c r="J87" i="1" l="1"/>
  <c r="J106" i="1" s="1"/>
  <c r="L87" i="1"/>
  <c r="L54" i="1"/>
  <c r="O37" i="1"/>
  <c r="O49" i="1" s="1"/>
  <c r="J54" i="1"/>
  <c r="J59" i="1" s="1"/>
  <c r="O53" i="1"/>
  <c r="O73" i="1"/>
  <c r="O104" i="1"/>
  <c r="O32" i="1"/>
  <c r="O12" i="1"/>
  <c r="K53" i="1" l="1"/>
  <c r="K12" i="1"/>
  <c r="L106" i="1"/>
  <c r="K85" i="1"/>
  <c r="K84" i="1"/>
  <c r="K82" i="1"/>
  <c r="K37" i="1"/>
  <c r="K49" i="1"/>
  <c r="K32" i="1"/>
  <c r="K73" i="1"/>
  <c r="O87" i="1"/>
  <c r="O106" i="1" s="1"/>
  <c r="O54" i="1"/>
  <c r="O59" i="1" s="1"/>
  <c r="L59" i="1"/>
  <c r="L107" i="1" l="1"/>
  <c r="L140" i="1"/>
  <c r="K87" i="1"/>
  <c r="H107" i="1"/>
  <c r="L117" i="1" l="1"/>
  <c r="L145" i="1"/>
  <c r="L118" i="1" l="1"/>
  <c r="O117" i="1"/>
  <c r="O118" i="1" s="1"/>
  <c r="O140" i="1" s="1"/>
</calcChain>
</file>

<file path=xl/sharedStrings.xml><?xml version="1.0" encoding="utf-8"?>
<sst xmlns="http://schemas.openxmlformats.org/spreadsheetml/2006/main" count="193" uniqueCount="156">
  <si>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</si>
  <si>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</si>
  <si>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</si>
  <si>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</si>
  <si>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</si>
  <si>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</si>
  <si>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</si>
  <si>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</si>
  <si>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</si>
  <si>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</si>
  <si>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</si>
  <si>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</si>
  <si>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</si>
  <si>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</si>
  <si>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</si>
  <si>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</si>
  <si>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</si>
  <si>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</si>
  <si>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</si>
  <si>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</si>
  <si>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</si>
  <si>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</si>
  <si>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</si>
  <si>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</si>
  <si>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</si>
  <si>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</si>
  <si>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</si>
  <si>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</si>
  <si>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</si>
  <si>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</si>
  <si>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</si>
  <si>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</si>
  <si>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</si>
  <si>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</si>
  <si>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</si>
  <si>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</si>
  <si>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</si>
  <si>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</si>
  <si>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</si>
  <si>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</si>
  <si>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</si>
  <si>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</si>
  <si>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</si>
  <si>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</si>
  <si>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</si>
  <si>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</si>
  <si>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</si>
  <si>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</si>
  <si>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</si>
  <si>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</si>
  <si>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</si>
  <si>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</si>
  <si>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</si>
  <si>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</si>
  <si>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</si>
  <si>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</si>
  <si>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</si>
  <si>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</si>
  <si>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</si>
  <si>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</si>
  <si>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</si>
  <si>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</si>
  <si>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</si>
  <si>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</si>
  <si>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</si>
  <si>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</si>
  <si>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</si>
  <si>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</si>
  <si>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</si>
  <si>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</si>
  <si>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Neighbourhood Plan</t>
  </si>
  <si>
    <t>Specified Reserve Total</t>
  </si>
  <si>
    <t>Page 2 of 2</t>
  </si>
  <si>
    <t>Telephone &amp; Internet</t>
  </si>
  <si>
    <t xml:space="preserve">Notice Boards </t>
  </si>
  <si>
    <t>1st Quarter Review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</si>
  <si>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</si>
  <si>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</si>
  <si>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</si>
  <si>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</si>
  <si>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</si>
  <si>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</si>
  <si>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</si>
  <si>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</si>
  <si>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</si>
  <si>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</si>
  <si>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Web Site Maintenance &amp; Update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</si>
  <si>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</si>
  <si>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</si>
  <si>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</si>
  <si>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</si>
  <si>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</si>
  <si>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</si>
  <si>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</si>
  <si>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</si>
  <si>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</si>
  <si>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</si>
  <si>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</si>
  <si>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Winterton Hall - Unspecified</t>
  </si>
  <si>
    <t>Following Years Loan Repayment Reserve</t>
  </si>
  <si>
    <t>Specific Project Reserves</t>
  </si>
  <si>
    <t xml:space="preserve">Traffic Calming </t>
  </si>
  <si>
    <t>AT 31.03.2021</t>
  </si>
  <si>
    <t>CHANGE IN</t>
  </si>
  <si>
    <t>BUDGET FORECAST 2021/2022</t>
  </si>
  <si>
    <t>STAFF</t>
  </si>
  <si>
    <t>2021/22</t>
  </si>
  <si>
    <t>Parish Council Events (inc. Annual Assembly )</t>
  </si>
  <si>
    <t>Interest on Public Works Loan (PWBL)</t>
  </si>
  <si>
    <t>New Unnamed Project Contingency</t>
  </si>
  <si>
    <t>Crouchlands Development Planning Consultancy</t>
  </si>
  <si>
    <t>PRECEPT</t>
  </si>
  <si>
    <t xml:space="preserve">( For Loan capital refer Loan account below) </t>
  </si>
  <si>
    <t>Neighbourhood Plan Grant</t>
  </si>
  <si>
    <t>Village Maintenenace</t>
  </si>
  <si>
    <t>New Home Bonus (NWB) - 2020/21</t>
  </si>
  <si>
    <t>New Home Bonus (NWB) - 2021/22</t>
  </si>
  <si>
    <t>31.03.2022</t>
  </si>
  <si>
    <t>FUNDED BY PWB LOAN as at 31.03.22</t>
  </si>
  <si>
    <t>(Refer Loan Account below)</t>
  </si>
  <si>
    <t>As at 31.03.2022 INCLUDING LOAN</t>
  </si>
  <si>
    <t xml:space="preserve"> £40K LOAN - 5yrs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</si>
  <si>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</si>
  <si>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</si>
  <si>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</si>
  <si>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</si>
  <si>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</si>
  <si>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Interest Outstanding at 31.03.2022</t>
  </si>
  <si>
    <t>C/F</t>
  </si>
  <si>
    <t>Loan Capital (Debt) at 31.03.2022</t>
  </si>
  <si>
    <t xml:space="preserve">TOTAL LIABILITY AT 31.03.2022 </t>
  </si>
  <si>
    <t>NOTE</t>
  </si>
  <si>
    <t>AS AT 30.06.21</t>
  </si>
  <si>
    <t>As at 31.03.2022 EXCLUDING LOAN</t>
  </si>
  <si>
    <t>AS AT 1ST JULY 2021</t>
  </si>
  <si>
    <t>31.03.2021</t>
  </si>
  <si>
    <t>Projection as at 31.03.2022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</si>
  <si>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</si>
  <si>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</si>
  <si>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</si>
  <si>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</si>
  <si>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</si>
  <si>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</si>
  <si>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</si>
  <si>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LOAN HAVE BEEN UPDATED TO BEGIN ON 1ST AUGUST 2021</t>
  </si>
  <si>
    <t>INTEREST RATES AS PER PWBL 05.07.2021</t>
  </si>
  <si>
    <t>ORIGINAL LOAN at 01.08.2021</t>
  </si>
  <si>
    <t>8 Mths</t>
  </si>
  <si>
    <t xml:space="preserve">4 Yrs 4 Mths to repay </t>
  </si>
  <si>
    <t>Reduction due to time delay on taking out loan</t>
  </si>
  <si>
    <t>All subscriptions for 21/22 now paid</t>
  </si>
  <si>
    <t>8 months Cyber Insurance added at £213</t>
  </si>
  <si>
    <t>Increased to include March '21</t>
  </si>
  <si>
    <t xml:space="preserve">Fully paid for 21/22 </t>
  </si>
  <si>
    <t>For Accounting Puposes Only</t>
  </si>
  <si>
    <t>Includes for Planning Tracker and increase in email addresses for 8mths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</si>
</sst>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#,##0.00;[Red]#,##0.00"/>
  </numFmts>
  <fonts count="46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b/>
      <u/>
      <sz val="16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98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8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3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6" xfId="0" applyNumberFormat="1" applyFont="1" applyBorder="1">
      <alignment vertical="top"/>
    </xf>
    <xf numFmtId="40" fontId="2" fillId="0" borderId="57" xfId="0" applyNumberFormat="1" applyFont="1" applyBorder="1" applyAlignment="1"/>
    <xf numFmtId="40" fontId="3" fillId="0" borderId="57" xfId="0" applyNumberFormat="1" applyFont="1" applyBorder="1" applyAlignment="1"/>
    <xf numFmtId="39" fontId="15" fillId="0" borderId="37" xfId="0" applyNumberFormat="1" applyFont="1" applyBorder="1">
      <alignment vertical="top"/>
    </xf>
    <xf numFmtId="40" fontId="3" fillId="0" borderId="58" xfId="0" applyNumberFormat="1" applyFont="1" applyFill="1" applyBorder="1">
      <alignment vertical="top"/>
    </xf>
    <xf numFmtId="40" fontId="9" fillId="0" borderId="58" xfId="0" applyNumberFormat="1" applyFont="1" applyFill="1" applyBorder="1">
      <alignment vertical="top"/>
    </xf>
    <xf numFmtId="40" fontId="9" fillId="0" borderId="59" xfId="0" applyNumberFormat="1" applyFont="1" applyBorder="1" applyAlignment="1"/>
    <xf numFmtId="40" fontId="2" fillId="0" borderId="59" xfId="0" applyNumberFormat="1" applyFont="1" applyBorder="1" applyAlignment="1"/>
    <xf numFmtId="40" fontId="20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15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0" xfId="0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0" fontId="8" fillId="0" borderId="62" xfId="0" applyFont="1" applyBorder="1">
      <alignment vertical="top"/>
    </xf>
    <xf numFmtId="0" fontId="12" fillId="0" borderId="62" xfId="0" applyFont="1" applyBorder="1">
      <alignment vertical="top"/>
    </xf>
    <xf numFmtId="0" fontId="13" fillId="0" borderId="62" xfId="0" applyFont="1" applyBorder="1">
      <alignment vertical="top"/>
    </xf>
    <xf numFmtId="0" fontId="11" fillId="0" borderId="62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5" fillId="0" borderId="12" xfId="0" applyNumberFormat="1" applyFont="1" applyFill="1" applyBorder="1">
      <alignment vertical="top"/>
    </xf>
    <xf numFmtId="0" fontId="24" fillId="0" borderId="19" xfId="0" applyFont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41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41" xfId="0" applyFont="1" applyBorder="1">
      <alignment vertical="top"/>
    </xf>
    <xf numFmtId="0" fontId="29" fillId="0" borderId="42" xfId="0" applyFont="1" applyFill="1" applyBorder="1">
      <alignment vertical="top"/>
    </xf>
    <xf numFmtId="40" fontId="25" fillId="2" borderId="22" xfId="0" applyNumberFormat="1" applyFont="1" applyFill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2" xfId="0" applyFont="1" applyBorder="1">
      <alignment vertical="top"/>
    </xf>
    <xf numFmtId="40" fontId="24" fillId="0" borderId="53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6" fillId="0" borderId="0" xfId="0" applyNumberFormat="1" applyFont="1" applyBorder="1" applyAlignment="1">
      <alignment vertical="center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4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1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6" xfId="0" applyNumberFormat="1" applyFont="1" applyFill="1" applyBorder="1">
      <alignment vertical="top"/>
    </xf>
    <xf numFmtId="39" fontId="11" fillId="0" borderId="67" xfId="0" applyNumberFormat="1" applyFont="1" applyBorder="1">
      <alignment vertical="top"/>
    </xf>
    <xf numFmtId="39" fontId="11" fillId="0" borderId="68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8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3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5" xfId="0" applyFont="1" applyBorder="1">
      <alignment vertical="top"/>
    </xf>
    <xf numFmtId="0" fontId="24" fillId="0" borderId="7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3" xfId="0" applyFont="1" applyBorder="1">
      <alignment vertical="top"/>
    </xf>
    <xf numFmtId="0" fontId="13" fillId="0" borderId="43" xfId="0" applyFont="1" applyBorder="1">
      <alignment vertical="top"/>
    </xf>
    <xf numFmtId="0" fontId="13" fillId="0" borderId="70" xfId="0" applyFont="1" applyBorder="1">
      <alignment vertical="top"/>
    </xf>
    <xf numFmtId="0" fontId="29" fillId="0" borderId="70" xfId="0" applyFont="1" applyBorder="1">
      <alignment vertical="top"/>
    </xf>
    <xf numFmtId="0" fontId="29" fillId="0" borderId="54" xfId="0" applyFont="1" applyBorder="1">
      <alignment vertical="top"/>
    </xf>
    <xf numFmtId="0" fontId="13" fillId="0" borderId="54" xfId="0" applyFont="1" applyBorder="1">
      <alignment vertical="top"/>
    </xf>
    <xf numFmtId="0" fontId="3" fillId="0" borderId="54" xfId="0" applyFont="1" applyBorder="1" applyAlignment="1">
      <alignment horizontal="center" vertical="top"/>
    </xf>
    <xf numFmtId="0" fontId="11" fillId="0" borderId="63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2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5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40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2" fillId="0" borderId="21" xfId="0" applyFont="1" applyFill="1" applyBorder="1">
      <alignment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4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13" fillId="0" borderId="42" xfId="0" applyFont="1" applyBorder="1">
      <alignment vertical="top"/>
    </xf>
    <xf numFmtId="0" fontId="3" fillId="0" borderId="42" xfId="0" applyFont="1" applyFill="1" applyBorder="1">
      <alignment vertical="top"/>
    </xf>
    <xf numFmtId="40" fontId="10" fillId="0" borderId="13" xfId="0" applyNumberFormat="1" applyFont="1" applyFill="1" applyBorder="1" applyAlignment="1">
      <alignment horizontal="center" vertical="top"/>
    </xf>
    <xf numFmtId="40" fontId="10" fillId="0" borderId="12" xfId="0" applyNumberFormat="1" applyFont="1" applyFill="1" applyBorder="1" applyAlignment="1">
      <alignment horizontal="center" vertical="top"/>
    </xf>
    <xf numFmtId="40" fontId="10" fillId="0" borderId="18" xfId="0" applyNumberFormat="1" applyFont="1" applyFill="1" applyBorder="1" applyAlignment="1">
      <alignment horizontal="center"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0" fillId="0" borderId="0" xfId="0" applyBorder="1" applyAlignment="1">
      <alignment horizontal="left"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6" fillId="6" borderId="44" xfId="0" applyNumberFormat="1" applyFont="1" applyFill="1" applyBorder="1" applyAlignment="1"/>
    <xf numFmtId="0" fontId="38" fillId="0" borderId="0" xfId="0" applyFont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0" fontId="1" fillId="0" borderId="0" xfId="0" applyFont="1" applyFill="1">
      <alignment vertical="top"/>
    </xf>
    <xf numFmtId="40" fontId="39" fillId="0" borderId="0" xfId="0" applyNumberFormat="1" applyFont="1" applyFill="1" applyAlignment="1">
      <alignment horizontal="center"/>
    </xf>
    <xf numFmtId="0" fontId="8" fillId="0" borderId="0" xfId="0" applyFont="1" applyFill="1">
      <alignment vertical="top"/>
    </xf>
    <xf numFmtId="11" fontId="1" fillId="0" borderId="0" xfId="0" applyNumberFormat="1" applyFont="1">
      <alignment vertical="top"/>
    </xf>
    <xf numFmtId="0" fontId="11" fillId="0" borderId="0" xfId="0" applyNumberFormat="1" applyFont="1" applyAlignment="1"/>
    <xf numFmtId="0" fontId="11" fillId="0" borderId="0" xfId="0" applyNumberFormat="1" applyFont="1" applyBorder="1">
      <alignment vertical="top"/>
    </xf>
    <xf numFmtId="0" fontId="9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8" fillId="0" borderId="0" xfId="0" applyNumberFormat="1" applyFont="1" applyBorder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0" xfId="0" applyNumberFormat="1" applyFont="1" applyFill="1" applyBorder="1" applyAlignment="1"/>
    <xf numFmtId="0" fontId="11" fillId="0" borderId="0" xfId="0" applyFont="1" applyBorder="1">
      <alignment vertical="top"/>
    </xf>
    <xf numFmtId="0" fontId="38" fillId="0" borderId="43" xfId="0" applyFont="1" applyBorder="1" applyAlignment="1"/>
    <xf numFmtId="40" fontId="16" fillId="0" borderId="0" xfId="0" applyNumberFormat="1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39" fontId="15" fillId="0" borderId="68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61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19" fillId="0" borderId="0" xfId="0" applyNumberFormat="1" applyFont="1" applyBorder="1">
      <alignment vertical="top"/>
    </xf>
    <xf numFmtId="9" fontId="0" fillId="0" borderId="0" xfId="0" applyNumberFormat="1" applyBorder="1" applyAlignment="1">
      <alignment horizontal="left"/>
    </xf>
    <xf numFmtId="9" fontId="35" fillId="0" borderId="0" xfId="0" applyNumberFormat="1" applyFont="1" applyBorder="1" applyAlignment="1"/>
    <xf numFmtId="9" fontId="8" fillId="0" borderId="0" xfId="0" applyNumberFormat="1" applyFont="1">
      <alignment vertical="top"/>
    </xf>
    <xf numFmtId="9" fontId="42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51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9" fontId="15" fillId="0" borderId="0" xfId="0" applyNumberFormat="1" applyFont="1" applyBorder="1" applyAlignment="1"/>
    <xf numFmtId="166" fontId="15" fillId="0" borderId="0" xfId="0" applyNumberFormat="1" applyFont="1" applyBorder="1" applyAlignment="1"/>
    <xf numFmtId="9" fontId="0" fillId="0" borderId="0" xfId="0" applyNumberFormat="1" applyFill="1" applyBorder="1" applyAlignment="1">
      <alignment horizontal="left"/>
    </xf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2" xfId="0" applyFont="1" applyBorder="1" applyAlignment="1"/>
    <xf numFmtId="0" fontId="0" fillId="0" borderId="81" xfId="0" applyBorder="1">
      <alignment vertical="top"/>
    </xf>
    <xf numFmtId="0" fontId="0" fillId="0" borderId="83" xfId="0" applyBorder="1">
      <alignment vertical="top"/>
    </xf>
    <xf numFmtId="0" fontId="0" fillId="0" borderId="83" xfId="0" applyBorder="1" applyAlignment="1"/>
    <xf numFmtId="0" fontId="33" fillId="0" borderId="83" xfId="0" applyFont="1" applyBorder="1" applyAlignment="1">
      <alignment horizontal="left"/>
    </xf>
    <xf numFmtId="9" fontId="35" fillId="0" borderId="83" xfId="0" applyNumberFormat="1" applyFont="1" applyBorder="1" applyAlignment="1"/>
    <xf numFmtId="40" fontId="36" fillId="0" borderId="83" xfId="0" applyNumberFormat="1" applyFont="1" applyFill="1" applyBorder="1" applyAlignment="1"/>
    <xf numFmtId="40" fontId="37" fillId="0" borderId="83" xfId="0" applyNumberFormat="1" applyFont="1" applyFill="1" applyBorder="1" applyAlignment="1"/>
    <xf numFmtId="0" fontId="0" fillId="0" borderId="83" xfId="0" applyFill="1" applyBorder="1" applyAlignment="1"/>
    <xf numFmtId="0" fontId="0" fillId="0" borderId="68" xfId="0" applyFill="1" applyBorder="1">
      <alignment vertical="top"/>
    </xf>
    <xf numFmtId="0" fontId="0" fillId="0" borderId="69" xfId="0" applyFill="1" applyBorder="1">
      <alignment vertical="top"/>
    </xf>
    <xf numFmtId="0" fontId="34" fillId="0" borderId="83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1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1" fillId="0" borderId="0" xfId="0" applyNumberFormat="1" applyFont="1" applyFill="1" applyBorder="1" applyAlignment="1">
      <alignment horizontal="center" vertical="top"/>
    </xf>
    <xf numFmtId="40" fontId="2" fillId="0" borderId="44" xfId="0" applyNumberFormat="1" applyFont="1" applyBorder="1" applyAlignment="1"/>
    <xf numFmtId="40" fontId="2" fillId="0" borderId="44" xfId="0" applyNumberFormat="1" applyFont="1" applyFill="1" applyBorder="1" applyAlignment="1"/>
    <xf numFmtId="40" fontId="2" fillId="7" borderId="35" xfId="0" applyNumberFormat="1" applyFont="1" applyFill="1" applyBorder="1" applyAlignment="1"/>
    <xf numFmtId="40" fontId="2" fillId="7" borderId="44" xfId="0" applyNumberFormat="1" applyFont="1" applyFill="1" applyBorder="1" applyAlignment="1"/>
    <xf numFmtId="0" fontId="12" fillId="0" borderId="82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3" xfId="0" applyFont="1" applyBorder="1" applyAlignment="1">
      <alignment horizontal="right"/>
    </xf>
    <xf numFmtId="0" fontId="2" fillId="0" borderId="0" xfId="0" applyNumberFormat="1" applyFont="1" applyFill="1" applyAlignment="1"/>
    <xf numFmtId="9" fontId="12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0" fontId="24" fillId="0" borderId="26" xfId="0" applyFont="1" applyFill="1" applyBorder="1" applyAlignment="1"/>
    <xf numFmtId="40" fontId="25" fillId="0" borderId="0" xfId="0" applyNumberFormat="1" applyFont="1" applyFill="1" applyAlignment="1"/>
    <xf numFmtId="40" fontId="10" fillId="8" borderId="13" xfId="0" applyNumberFormat="1" applyFont="1" applyFill="1" applyBorder="1" applyAlignment="1">
      <alignment horizontal="center" vertical="top"/>
    </xf>
    <xf numFmtId="40" fontId="10" fillId="8" borderId="12" xfId="0" applyNumberFormat="1" applyFont="1" applyFill="1" applyBorder="1" applyAlignment="1">
      <alignment horizontal="center" vertical="top"/>
    </xf>
    <xf numFmtId="0" fontId="10" fillId="8" borderId="18" xfId="0" applyFont="1" applyFill="1" applyBorder="1" applyAlignment="1">
      <alignment horizontal="center" vertical="top"/>
    </xf>
    <xf numFmtId="40" fontId="3" fillId="8" borderId="22" xfId="0" applyNumberFormat="1" applyFont="1" applyFill="1" applyBorder="1">
      <alignment vertical="top"/>
    </xf>
    <xf numFmtId="40" fontId="3" fillId="8" borderId="12" xfId="0" applyNumberFormat="1" applyFont="1" applyFill="1" applyBorder="1">
      <alignment vertical="top"/>
    </xf>
    <xf numFmtId="40" fontId="24" fillId="8" borderId="22" xfId="0" applyNumberFormat="1" applyFont="1" applyFill="1" applyBorder="1">
      <alignment vertical="top"/>
    </xf>
    <xf numFmtId="40" fontId="2" fillId="8" borderId="12" xfId="0" applyNumberFormat="1" applyFont="1" applyFill="1" applyBorder="1">
      <alignment vertical="top"/>
    </xf>
    <xf numFmtId="40" fontId="27" fillId="8" borderId="18" xfId="0" applyNumberFormat="1" applyFont="1" applyFill="1" applyBorder="1" applyAlignment="1">
      <alignment horizontal="center" vertical="top"/>
    </xf>
    <xf numFmtId="40" fontId="25" fillId="8" borderId="46" xfId="0" applyNumberFormat="1" applyFont="1" applyFill="1" applyBorder="1">
      <alignment vertical="top"/>
    </xf>
    <xf numFmtId="40" fontId="25" fillId="8" borderId="25" xfId="0" applyNumberFormat="1" applyFont="1" applyFill="1" applyBorder="1">
      <alignment vertical="top"/>
    </xf>
    <xf numFmtId="40" fontId="2" fillId="8" borderId="86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7" xfId="0" applyFont="1" applyBorder="1" applyAlignment="1">
      <alignment horizontal="center" vertical="top"/>
    </xf>
    <xf numFmtId="0" fontId="3" fillId="0" borderId="88" xfId="0" applyFont="1" applyBorder="1" applyAlignment="1">
      <alignment horizontal="center" vertical="top"/>
    </xf>
    <xf numFmtId="0" fontId="3" fillId="0" borderId="89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3" xfId="0" applyNumberFormat="1" applyFont="1" applyFill="1" applyBorder="1">
      <alignment vertical="top"/>
    </xf>
    <xf numFmtId="40" fontId="3" fillId="0" borderId="43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9" xfId="0" applyFont="1" applyBorder="1">
      <alignment vertical="top"/>
    </xf>
    <xf numFmtId="40" fontId="24" fillId="2" borderId="53" xfId="0" applyNumberFormat="1" applyFont="1" applyFill="1" applyBorder="1">
      <alignment vertical="top"/>
    </xf>
    <xf numFmtId="40" fontId="3" fillId="0" borderId="53" xfId="0" applyNumberFormat="1" applyFont="1" applyBorder="1">
      <alignment vertical="top"/>
    </xf>
    <xf numFmtId="40" fontId="3" fillId="8" borderId="53" xfId="0" applyNumberFormat="1" applyFont="1" applyFill="1" applyBorder="1">
      <alignment vertical="top"/>
    </xf>
    <xf numFmtId="0" fontId="3" fillId="0" borderId="43" xfId="0" applyFont="1" applyBorder="1">
      <alignment vertical="top"/>
    </xf>
    <xf numFmtId="40" fontId="24" fillId="0" borderId="43" xfId="0" applyNumberFormat="1" applyFont="1" applyFill="1" applyBorder="1">
      <alignment vertical="top"/>
    </xf>
    <xf numFmtId="40" fontId="3" fillId="0" borderId="43" xfId="0" applyNumberFormat="1" applyFont="1" applyFill="1" applyBorder="1">
      <alignment vertical="top"/>
    </xf>
    <xf numFmtId="0" fontId="3" fillId="0" borderId="0" xfId="0" applyFont="1" applyBorder="1" applyAlignment="1"/>
    <xf numFmtId="0" fontId="43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164" fontId="32" fillId="9" borderId="44" xfId="0" applyNumberFormat="1" applyFont="1" applyFill="1" applyBorder="1" applyAlignment="1"/>
    <xf numFmtId="40" fontId="32" fillId="9" borderId="44" xfId="0" applyNumberFormat="1" applyFont="1" applyFill="1" applyBorder="1" applyAlignment="1"/>
    <xf numFmtId="164" fontId="32" fillId="9" borderId="0" xfId="0" applyNumberFormat="1" applyFont="1" applyFill="1" applyBorder="1" applyAlignment="1"/>
    <xf numFmtId="164" fontId="32" fillId="9" borderId="44" xfId="0" applyNumberFormat="1" applyFont="1" applyFill="1" applyBorder="1" applyAlignment="1">
      <alignment vertical="center"/>
    </xf>
    <xf numFmtId="40" fontId="2" fillId="8" borderId="46" xfId="0" applyNumberFormat="1" applyFont="1" applyFill="1" applyBorder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9" fontId="0" fillId="10" borderId="71" xfId="0" applyNumberFormat="1" applyFill="1" applyBorder="1">
      <alignment vertical="top"/>
    </xf>
    <xf numFmtId="0" fontId="0" fillId="10" borderId="71" xfId="0" applyFill="1" applyBorder="1">
      <alignment vertical="top"/>
    </xf>
    <xf numFmtId="0" fontId="8" fillId="10" borderId="84" xfId="0" applyFont="1" applyFill="1" applyBorder="1">
      <alignment vertical="top"/>
    </xf>
    <xf numFmtId="0" fontId="0" fillId="10" borderId="8" xfId="0" applyFill="1" applyBorder="1">
      <alignment vertical="top"/>
    </xf>
    <xf numFmtId="0" fontId="20" fillId="10" borderId="0" xfId="0" applyFont="1" applyFill="1" applyBorder="1">
      <alignment vertical="top"/>
    </xf>
    <xf numFmtId="9" fontId="13" fillId="10" borderId="0" xfId="0" applyNumberFormat="1" applyFont="1" applyFill="1" applyBorder="1">
      <alignment vertical="top"/>
    </xf>
    <xf numFmtId="0" fontId="13" fillId="10" borderId="0" xfId="0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0" fontId="13" fillId="10" borderId="59" xfId="0" applyFont="1" applyFill="1" applyBorder="1">
      <alignment vertical="top"/>
    </xf>
    <xf numFmtId="0" fontId="13" fillId="10" borderId="8" xfId="0" applyFont="1" applyFill="1" applyBorder="1">
      <alignment vertical="top"/>
    </xf>
    <xf numFmtId="0" fontId="13" fillId="10" borderId="0" xfId="0" applyFont="1" applyFill="1" applyBorder="1" applyAlignment="1">
      <alignment horizontal="left" vertical="top"/>
    </xf>
    <xf numFmtId="40" fontId="3" fillId="10" borderId="75" xfId="0" applyNumberFormat="1" applyFont="1" applyFill="1" applyBorder="1">
      <alignment vertical="top"/>
    </xf>
    <xf numFmtId="0" fontId="20" fillId="10" borderId="0" xfId="0" applyFont="1" applyFill="1" applyBorder="1" applyAlignment="1">
      <alignment horizontal="center"/>
    </xf>
    <xf numFmtId="9" fontId="20" fillId="10" borderId="0" xfId="0" applyNumberFormat="1" applyFont="1" applyFill="1" applyBorder="1" applyAlignment="1"/>
    <xf numFmtId="40" fontId="2" fillId="10" borderId="76" xfId="0" applyNumberFormat="1" applyFont="1" applyFill="1" applyBorder="1">
      <alignment vertical="top"/>
    </xf>
    <xf numFmtId="0" fontId="13" fillId="10" borderId="0" xfId="0" applyFont="1" applyFill="1" applyBorder="1" applyAlignment="1">
      <alignment horizontal="center" vertical="top"/>
    </xf>
    <xf numFmtId="0" fontId="11" fillId="10" borderId="0" xfId="0" applyFont="1" applyFill="1" applyBorder="1" applyAlignment="1">
      <alignment horizontal="center" vertical="top"/>
    </xf>
    <xf numFmtId="0" fontId="13" fillId="10" borderId="77" xfId="0" applyFont="1" applyFill="1" applyBorder="1">
      <alignment vertical="top"/>
    </xf>
    <xf numFmtId="0" fontId="33" fillId="10" borderId="43" xfId="0" applyFont="1" applyFill="1" applyBorder="1">
      <alignment vertical="top"/>
    </xf>
    <xf numFmtId="0" fontId="11" fillId="10" borderId="43" xfId="0" applyFont="1" applyFill="1" applyBorder="1" applyAlignment="1"/>
    <xf numFmtId="0" fontId="11" fillId="10" borderId="43" xfId="0" applyFont="1" applyFill="1" applyBorder="1" applyAlignment="1">
      <alignment horizontal="center"/>
    </xf>
    <xf numFmtId="40" fontId="41" fillId="10" borderId="78" xfId="0" applyNumberFormat="1" applyFont="1" applyFill="1" applyBorder="1">
      <alignment vertical="top"/>
    </xf>
    <xf numFmtId="0" fontId="21" fillId="10" borderId="0" xfId="0" applyFont="1" applyFill="1" applyBorder="1" applyAlignment="1"/>
    <xf numFmtId="0" fontId="11" fillId="10" borderId="0" xfId="0" applyFont="1" applyFill="1" applyBorder="1" applyAlignment="1"/>
    <xf numFmtId="0" fontId="11" fillId="10" borderId="0" xfId="0" applyFont="1" applyFill="1" applyBorder="1" applyAlignment="1">
      <alignment horizontal="center"/>
    </xf>
    <xf numFmtId="40" fontId="41" fillId="10" borderId="75" xfId="0" applyNumberFormat="1" applyFont="1" applyFill="1" applyBorder="1">
      <alignment vertical="top"/>
    </xf>
    <xf numFmtId="0" fontId="12" fillId="10" borderId="59" xfId="0" applyFont="1" applyFill="1" applyBorder="1">
      <alignment vertical="top"/>
    </xf>
    <xf numFmtId="40" fontId="21" fillId="10" borderId="79" xfId="0" applyNumberFormat="1" applyFont="1" applyFill="1" applyBorder="1">
      <alignment vertical="top"/>
    </xf>
    <xf numFmtId="0" fontId="13" fillId="10" borderId="72" xfId="0" applyFont="1" applyFill="1" applyBorder="1">
      <alignment vertical="top"/>
    </xf>
    <xf numFmtId="0" fontId="40" fillId="10" borderId="73" xfId="0" applyFont="1" applyFill="1" applyBorder="1">
      <alignment vertical="top"/>
    </xf>
    <xf numFmtId="9" fontId="40" fillId="10" borderId="73" xfId="0" applyNumberFormat="1" applyFont="1" applyFill="1" applyBorder="1">
      <alignment vertical="top"/>
    </xf>
    <xf numFmtId="40" fontId="3" fillId="10" borderId="80" xfId="0" applyNumberFormat="1" applyFont="1" applyFill="1" applyBorder="1" applyAlignment="1">
      <alignment horizontal="center" vertical="top"/>
    </xf>
    <xf numFmtId="0" fontId="12" fillId="10" borderId="85" xfId="0" applyFont="1" applyFill="1" applyBorder="1">
      <alignment vertical="top"/>
    </xf>
    <xf numFmtId="0" fontId="15" fillId="0" borderId="82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9" xfId="0" applyNumberFormat="1" applyFont="1" applyFill="1" applyBorder="1" applyAlignment="1"/>
    <xf numFmtId="40" fontId="3" fillId="0" borderId="90" xfId="0" applyNumberFormat="1" applyFont="1" applyFill="1" applyBorder="1" applyAlignment="1"/>
    <xf numFmtId="40" fontId="3" fillId="0" borderId="59" xfId="0" applyNumberFormat="1" applyFont="1" applyBorder="1" applyAlignment="1"/>
    <xf numFmtId="40" fontId="3" fillId="0" borderId="65" xfId="0" applyNumberFormat="1" applyFont="1" applyBorder="1" applyAlignment="1"/>
    <xf numFmtId="40" fontId="24" fillId="0" borderId="24" xfId="0" applyNumberFormat="1" applyFont="1" applyBorder="1" applyAlignment="1"/>
    <xf numFmtId="0" fontId="43" fillId="0" borderId="57" xfId="0" applyFont="1" applyFill="1" applyBorder="1" applyAlignment="1"/>
    <xf numFmtId="0" fontId="43" fillId="0" borderId="26" xfId="0" applyFont="1" applyFill="1" applyBorder="1" applyAlignment="1"/>
    <xf numFmtId="40" fontId="43" fillId="0" borderId="26" xfId="0" applyNumberFormat="1" applyFont="1" applyFill="1" applyBorder="1" applyAlignment="1"/>
    <xf numFmtId="40" fontId="43" fillId="0" borderId="57" xfId="0" applyNumberFormat="1" applyFont="1" applyBorder="1" applyAlignment="1"/>
    <xf numFmtId="40" fontId="43" fillId="0" borderId="26" xfId="0" applyNumberFormat="1" applyFont="1" applyBorder="1" applyAlignment="1"/>
    <xf numFmtId="0" fontId="43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5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44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FA8"/>
      <color rgb="FFFFD6A0"/>
      <color rgb="FFF8F8B9"/>
      <color rgb="FFF1F2B5"/>
      <color rgb="FF00FFD5"/>
      <color rgb="FF00C99F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64"/>
  <sheetViews>
    <sheetView tabSelected="1" topLeftCell="B1" zoomScaleNormal="100" zoomScaleSheetLayoutView="90" workbookViewId="0">
      <selection activeCell="N27" sqref="N27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6.69921875" style="2" customWidth="1"/>
    <col min="7" max="7" width="6.69921875" style="327" customWidth="1"/>
    <col min="8" max="8" width="24.19921875" style="2" customWidth="1"/>
    <col min="9" max="9" width="3.69921875" style="2" customWidth="1"/>
    <col min="10" max="10" width="21.5" style="2" customWidth="1"/>
    <col min="11" max="11" width="6.5" style="327" customWidth="1"/>
    <col min="12" max="12" width="26.296875" style="2" customWidth="1"/>
    <col min="13" max="13" width="2.19921875" style="2" customWidth="1"/>
    <col min="14" max="14" width="65.69921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328"/>
      <c r="H2" s="5"/>
      <c r="I2" s="5"/>
      <c r="J2" s="5"/>
      <c r="K2" s="328"/>
      <c r="L2" s="5"/>
      <c r="M2" s="5"/>
      <c r="N2" s="5"/>
      <c r="O2" s="5"/>
      <c r="P2" s="13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428"/>
      <c r="H3" s="170"/>
      <c r="I3" s="10"/>
      <c r="J3" s="10"/>
      <c r="K3" s="389"/>
      <c r="L3" s="11"/>
      <c r="M3" s="11"/>
      <c r="N3" s="12" t="s">
        <v>134</v>
      </c>
      <c r="O3" s="137"/>
      <c r="P3" s="138"/>
    </row>
    <row r="4" spans="1:33" s="2" customFormat="1" ht="25.05" customHeight="1" thickTop="1">
      <c r="A4" s="7"/>
      <c r="B4" s="7"/>
      <c r="C4" s="7"/>
      <c r="D4" s="13"/>
      <c r="E4" s="13"/>
      <c r="F4" s="14" t="s">
        <v>104</v>
      </c>
      <c r="G4" s="329"/>
      <c r="H4" s="11"/>
      <c r="I4" s="11"/>
      <c r="J4" s="11"/>
      <c r="K4" s="329"/>
      <c r="L4" s="11"/>
      <c r="M4" s="11"/>
      <c r="N4" s="126" t="s">
        <v>75</v>
      </c>
      <c r="O4" s="145"/>
      <c r="P4" s="139"/>
      <c r="Q4" s="491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23" customFormat="1" ht="16.05" customHeight="1">
      <c r="A5" s="15"/>
      <c r="B5" s="15"/>
      <c r="C5" s="15"/>
      <c r="D5" s="16"/>
      <c r="E5" s="251"/>
      <c r="F5" s="17"/>
      <c r="G5" s="330"/>
      <c r="H5" s="20" t="s">
        <v>139</v>
      </c>
      <c r="I5" s="18"/>
      <c r="J5" s="429" t="s">
        <v>2</v>
      </c>
      <c r="K5" s="330"/>
      <c r="L5" s="398" t="s">
        <v>3</v>
      </c>
      <c r="M5" s="21"/>
      <c r="N5" s="22"/>
      <c r="O5" s="19"/>
      <c r="P5" s="140"/>
      <c r="Q5" s="492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1"/>
      <c r="H6" s="27" t="s">
        <v>6</v>
      </c>
      <c r="I6" s="18"/>
      <c r="J6" s="430" t="s">
        <v>79</v>
      </c>
      <c r="K6" s="331"/>
      <c r="L6" s="399" t="s">
        <v>7</v>
      </c>
      <c r="M6" s="21"/>
      <c r="N6" s="28" t="s">
        <v>8</v>
      </c>
      <c r="O6" s="26" t="s">
        <v>80</v>
      </c>
      <c r="P6" s="140"/>
      <c r="Q6" s="492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</row>
    <row r="7" spans="1:33" s="23" customFormat="1" ht="16.05" customHeight="1">
      <c r="A7" s="15"/>
      <c r="B7" s="15"/>
      <c r="C7" s="15"/>
      <c r="D7" s="29"/>
      <c r="E7" s="253"/>
      <c r="F7" s="30"/>
      <c r="G7" s="330"/>
      <c r="H7" s="31" t="s">
        <v>106</v>
      </c>
      <c r="I7" s="18"/>
      <c r="J7" s="431" t="s">
        <v>132</v>
      </c>
      <c r="K7" s="330"/>
      <c r="L7" s="400" t="s">
        <v>106</v>
      </c>
      <c r="M7" s="21"/>
      <c r="N7" s="22"/>
      <c r="O7" s="26"/>
      <c r="P7" s="140"/>
      <c r="Q7" s="492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23" customFormat="1" ht="16.95" customHeight="1">
      <c r="A8" s="15"/>
      <c r="B8" s="15"/>
      <c r="C8" s="15"/>
      <c r="D8" s="24"/>
      <c r="E8" s="252"/>
      <c r="F8" s="32" t="s">
        <v>105</v>
      </c>
      <c r="G8" s="332"/>
      <c r="H8" s="120"/>
      <c r="I8" s="33"/>
      <c r="J8" s="33"/>
      <c r="K8" s="332"/>
      <c r="L8" s="33"/>
      <c r="M8" s="22"/>
      <c r="N8" s="22"/>
      <c r="O8" s="155"/>
      <c r="P8" s="140"/>
      <c r="Q8" s="493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</row>
    <row r="9" spans="1:33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3"/>
      <c r="H9" s="210">
        <v>35650</v>
      </c>
      <c r="I9" s="37"/>
      <c r="J9" s="38">
        <v>8420</v>
      </c>
      <c r="K9" s="333"/>
      <c r="L9" s="401">
        <v>35650</v>
      </c>
      <c r="M9" s="39"/>
      <c r="N9" s="130"/>
      <c r="O9" s="132">
        <f>L9-H9</f>
        <v>0</v>
      </c>
      <c r="P9" s="141"/>
      <c r="Q9" s="494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3"/>
      <c r="H10" s="211">
        <v>600</v>
      </c>
      <c r="I10" s="37"/>
      <c r="J10" s="37">
        <v>54</v>
      </c>
      <c r="K10" s="333"/>
      <c r="L10" s="402">
        <v>600</v>
      </c>
      <c r="M10" s="10"/>
      <c r="N10" s="130"/>
      <c r="O10" s="133">
        <f>L10-H10</f>
        <v>0</v>
      </c>
      <c r="P10" s="141"/>
      <c r="Q10" s="494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3"/>
      <c r="H11" s="210">
        <v>750</v>
      </c>
      <c r="I11" s="37"/>
      <c r="J11" s="37">
        <v>52</v>
      </c>
      <c r="K11" s="333"/>
      <c r="L11" s="402">
        <v>750</v>
      </c>
      <c r="M11" s="10"/>
      <c r="N11" s="130"/>
      <c r="O11" s="133">
        <f>L11-H11</f>
        <v>0</v>
      </c>
      <c r="P11" s="141"/>
      <c r="Q11" s="494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s="41" customFormat="1" ht="16.95" customHeight="1">
      <c r="A12" s="34"/>
      <c r="B12" s="34"/>
      <c r="C12" s="34"/>
      <c r="D12" s="42"/>
      <c r="E12" s="184"/>
      <c r="F12" s="43"/>
      <c r="G12" s="332">
        <f>H12/H87</f>
        <v>0.23833449279843344</v>
      </c>
      <c r="H12" s="122">
        <v>37000</v>
      </c>
      <c r="I12" s="45"/>
      <c r="J12" s="46">
        <f>SUM(J9:J11)</f>
        <v>8526</v>
      </c>
      <c r="K12" s="332">
        <f>L12/L87</f>
        <v>0.23737577868878754</v>
      </c>
      <c r="L12" s="46">
        <f>SUM(L9:L11)</f>
        <v>37000</v>
      </c>
      <c r="M12" s="47"/>
      <c r="N12" s="48"/>
      <c r="O12" s="44">
        <f>SUM(O9:O10)</f>
        <v>0</v>
      </c>
      <c r="P12" s="141"/>
      <c r="Q12" s="494"/>
      <c r="R12" s="129"/>
      <c r="S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s="23" customFormat="1" ht="16.95" customHeight="1">
      <c r="A13" s="15"/>
      <c r="B13" s="15"/>
      <c r="C13" s="15"/>
      <c r="D13" s="24"/>
      <c r="E13" s="252"/>
      <c r="F13" s="32" t="s">
        <v>11</v>
      </c>
      <c r="G13" s="332"/>
      <c r="H13" s="120"/>
      <c r="I13" s="33"/>
      <c r="J13" s="33"/>
      <c r="K13" s="332"/>
      <c r="L13" s="33"/>
      <c r="M13" s="22"/>
      <c r="N13" s="49"/>
      <c r="O13" s="120"/>
      <c r="P13" s="140"/>
      <c r="Q13" s="492"/>
      <c r="R13" s="128"/>
      <c r="S13" s="128"/>
      <c r="T13" s="495" t="s">
        <v>154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</row>
    <row r="14" spans="1:33" s="41" customFormat="1" ht="16.95" customHeight="1">
      <c r="A14" s="34"/>
      <c r="B14" s="34"/>
      <c r="C14" s="34"/>
      <c r="D14" s="35">
        <v>4110</v>
      </c>
      <c r="E14" s="249"/>
      <c r="F14" s="36" t="s">
        <v>12</v>
      </c>
      <c r="G14" s="332"/>
      <c r="H14" s="206">
        <v>1200</v>
      </c>
      <c r="I14" s="388" t="s">
        <v>24</v>
      </c>
      <c r="J14" s="121">
        <v>1337</v>
      </c>
      <c r="K14" s="332"/>
      <c r="L14" s="401">
        <v>1550</v>
      </c>
      <c r="M14" s="10"/>
      <c r="N14" s="485" t="s">
        <v>151</v>
      </c>
      <c r="O14" s="132">
        <f t="shared" ref="O14:O30" si="0">L14-H14</f>
        <v>350</v>
      </c>
      <c r="P14" s="141"/>
      <c r="Q14" s="494"/>
      <c r="S14" s="496" t="s">
        <v>24</v>
      </c>
      <c r="T14" s="490" t="s">
        <v>141</v>
      </c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2"/>
      <c r="H15" s="210">
        <v>650</v>
      </c>
      <c r="I15" s="388" t="s">
        <v>24</v>
      </c>
      <c r="J15" s="121">
        <v>0</v>
      </c>
      <c r="K15" s="332"/>
      <c r="L15" s="401">
        <v>650</v>
      </c>
      <c r="M15" s="10"/>
      <c r="N15" s="486"/>
      <c r="O15" s="132">
        <f t="shared" si="0"/>
        <v>0</v>
      </c>
      <c r="P15" s="141"/>
      <c r="Q15" s="494"/>
      <c r="S15" s="496" t="s">
        <v>24</v>
      </c>
      <c r="T15" s="427" t="s">
        <v>140</v>
      </c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2"/>
      <c r="H16" s="210">
        <v>50</v>
      </c>
      <c r="I16" s="388" t="s">
        <v>24</v>
      </c>
      <c r="J16" s="121">
        <v>20</v>
      </c>
      <c r="K16" s="332"/>
      <c r="L16" s="401">
        <v>50</v>
      </c>
      <c r="M16" s="10"/>
      <c r="N16" s="486"/>
      <c r="O16" s="132">
        <f t="shared" si="0"/>
        <v>0</v>
      </c>
      <c r="P16" s="141"/>
      <c r="Q16" s="494"/>
      <c r="S16" s="496" t="s">
        <v>24</v>
      </c>
      <c r="T16" s="427" t="s">
        <v>142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2"/>
      <c r="H17" s="210">
        <v>150</v>
      </c>
      <c r="I17" s="388" t="s">
        <v>24</v>
      </c>
      <c r="J17" s="121">
        <v>20</v>
      </c>
      <c r="K17" s="332"/>
      <c r="L17" s="401">
        <v>150</v>
      </c>
      <c r="M17" s="10"/>
      <c r="N17" s="486"/>
      <c r="O17" s="132">
        <f t="shared" si="0"/>
        <v>0</v>
      </c>
      <c r="P17" s="141"/>
      <c r="Q17" s="494"/>
      <c r="S17" s="496" t="s">
        <v>24</v>
      </c>
      <c r="T17" s="427" t="s">
        <v>143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2"/>
      <c r="H18" s="210">
        <v>1000</v>
      </c>
      <c r="I18" s="37"/>
      <c r="J18" s="38">
        <v>887</v>
      </c>
      <c r="K18" s="332"/>
      <c r="L18" s="401">
        <v>887</v>
      </c>
      <c r="M18" s="10"/>
      <c r="N18" s="487" t="s">
        <v>150</v>
      </c>
      <c r="O18" s="132">
        <f t="shared" si="0"/>
        <v>-113</v>
      </c>
      <c r="P18" s="141"/>
      <c r="Q18" s="494"/>
      <c r="R18" s="129"/>
      <c r="S18" s="129" t="s">
        <v>24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2"/>
      <c r="H19" s="210">
        <v>1100</v>
      </c>
      <c r="I19" s="37"/>
      <c r="J19" s="38">
        <v>70</v>
      </c>
      <c r="K19" s="332"/>
      <c r="L19" s="401">
        <v>1100</v>
      </c>
      <c r="M19" s="10"/>
      <c r="N19" s="50"/>
      <c r="O19" s="132">
        <f t="shared" si="0"/>
        <v>0</v>
      </c>
      <c r="P19" s="141"/>
      <c r="Q19" s="494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2"/>
      <c r="H20" s="210">
        <v>800</v>
      </c>
      <c r="I20" s="37"/>
      <c r="J20" s="121"/>
      <c r="K20" s="332"/>
      <c r="L20" s="401">
        <v>800</v>
      </c>
      <c r="M20" s="10"/>
      <c r="N20" s="50"/>
      <c r="O20" s="132">
        <f t="shared" si="0"/>
        <v>0</v>
      </c>
      <c r="P20" s="141"/>
      <c r="Q20" s="494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2"/>
      <c r="H21" s="210">
        <v>200</v>
      </c>
      <c r="I21" s="37"/>
      <c r="J21" s="38"/>
      <c r="K21" s="332"/>
      <c r="L21" s="401">
        <v>200</v>
      </c>
      <c r="M21" s="10"/>
      <c r="N21" s="394"/>
      <c r="O21" s="132">
        <f t="shared" si="0"/>
        <v>0</v>
      </c>
      <c r="P21" s="141"/>
      <c r="Q21" s="494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2"/>
      <c r="H22" s="210">
        <v>300</v>
      </c>
      <c r="I22" s="37"/>
      <c r="J22" s="38">
        <v>94</v>
      </c>
      <c r="K22" s="332"/>
      <c r="L22" s="401">
        <v>300</v>
      </c>
      <c r="M22" s="10"/>
      <c r="N22" s="394"/>
      <c r="O22" s="132">
        <f t="shared" si="0"/>
        <v>0</v>
      </c>
      <c r="P22" s="141"/>
      <c r="Q22" s="494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2"/>
      <c r="H23" s="210">
        <v>600</v>
      </c>
      <c r="I23" s="37"/>
      <c r="J23" s="38">
        <v>88</v>
      </c>
      <c r="K23" s="332"/>
      <c r="L23" s="401">
        <v>600</v>
      </c>
      <c r="M23" s="10"/>
      <c r="N23" s="394"/>
      <c r="O23" s="132">
        <f t="shared" si="0"/>
        <v>0</v>
      </c>
      <c r="P23" s="141"/>
      <c r="Q23" s="494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3"/>
      <c r="H24" s="210"/>
      <c r="I24" s="37"/>
      <c r="J24" s="123"/>
      <c r="K24" s="353"/>
      <c r="L24" s="401"/>
      <c r="M24" s="10"/>
      <c r="N24" s="394"/>
      <c r="O24" s="132">
        <f t="shared" si="0"/>
        <v>0</v>
      </c>
      <c r="P24" s="141"/>
      <c r="Q24" s="494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3"/>
      <c r="H25" s="210">
        <v>360</v>
      </c>
      <c r="I25" s="37"/>
      <c r="J25" s="123"/>
      <c r="K25" s="353"/>
      <c r="L25" s="401">
        <v>360</v>
      </c>
      <c r="M25" s="10"/>
      <c r="N25" s="395"/>
      <c r="O25" s="132">
        <f t="shared" si="0"/>
        <v>0</v>
      </c>
      <c r="P25" s="141"/>
      <c r="Q25" s="494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3"/>
      <c r="H26" s="210"/>
      <c r="I26" s="37"/>
      <c r="J26" s="123"/>
      <c r="K26" s="353"/>
      <c r="L26" s="401"/>
      <c r="M26" s="10"/>
      <c r="N26" s="395"/>
      <c r="O26" s="132">
        <f t="shared" si="0"/>
        <v>0</v>
      </c>
      <c r="P26" s="141"/>
      <c r="Q26" s="494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2"/>
      <c r="H27" s="210">
        <v>50</v>
      </c>
      <c r="I27" s="37"/>
      <c r="J27" s="38">
        <v>15</v>
      </c>
      <c r="K27" s="332"/>
      <c r="L27" s="401">
        <v>78</v>
      </c>
      <c r="M27" s="10"/>
      <c r="N27" s="395"/>
      <c r="O27" s="132">
        <f t="shared" si="0"/>
        <v>28</v>
      </c>
      <c r="P27" s="141"/>
      <c r="Q27" s="494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2"/>
      <c r="H28" s="210">
        <v>250</v>
      </c>
      <c r="I28" s="37"/>
      <c r="J28" s="38">
        <v>172</v>
      </c>
      <c r="K28" s="332"/>
      <c r="L28" s="401">
        <v>250</v>
      </c>
      <c r="M28" s="10"/>
      <c r="N28" s="395"/>
      <c r="O28" s="132">
        <f t="shared" si="0"/>
        <v>0</v>
      </c>
      <c r="P28" s="142"/>
      <c r="Q28" s="34"/>
    </row>
    <row r="29" spans="1:33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2"/>
      <c r="H29" s="206">
        <v>250</v>
      </c>
      <c r="I29" s="37"/>
      <c r="J29" s="38">
        <v>240</v>
      </c>
      <c r="K29" s="332"/>
      <c r="L29" s="401">
        <v>340</v>
      </c>
      <c r="M29" s="10"/>
      <c r="N29" s="486" t="s">
        <v>155</v>
      </c>
      <c r="O29" s="132">
        <f t="shared" si="0"/>
        <v>90</v>
      </c>
      <c r="P29" s="142"/>
      <c r="Q29" s="34"/>
    </row>
    <row r="30" spans="1:33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2"/>
      <c r="H30" s="206">
        <v>300</v>
      </c>
      <c r="I30" s="37"/>
      <c r="J30" s="121"/>
      <c r="K30" s="332"/>
      <c r="L30" s="401">
        <v>300</v>
      </c>
      <c r="M30" s="10"/>
      <c r="N30" s="395"/>
      <c r="O30" s="132">
        <f t="shared" si="0"/>
        <v>0</v>
      </c>
      <c r="P30" s="142"/>
      <c r="Q30" s="34"/>
    </row>
    <row r="31" spans="1:33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2"/>
      <c r="H31" s="247">
        <v>240</v>
      </c>
      <c r="I31" s="37"/>
      <c r="J31" s="38">
        <v>-1</v>
      </c>
      <c r="K31" s="332"/>
      <c r="L31" s="401">
        <v>240</v>
      </c>
      <c r="M31" s="10"/>
      <c r="N31" s="396"/>
      <c r="O31" s="132">
        <f>L31-H31</f>
        <v>0</v>
      </c>
      <c r="P31" s="142"/>
      <c r="Q31" s="34"/>
    </row>
    <row r="32" spans="1:33" s="41" customFormat="1" ht="16.95" customHeight="1">
      <c r="A32" s="34"/>
      <c r="B32" s="34"/>
      <c r="C32" s="34"/>
      <c r="D32" s="42"/>
      <c r="E32" s="184"/>
      <c r="F32" s="43"/>
      <c r="G32" s="332">
        <f>H32/H87</f>
        <v>4.8311045837520293E-2</v>
      </c>
      <c r="H32" s="122">
        <v>7500</v>
      </c>
      <c r="I32" s="45"/>
      <c r="J32" s="46">
        <f>SUM(J14:J31)</f>
        <v>2942</v>
      </c>
      <c r="K32" s="332">
        <f>L32/L87</f>
        <v>5.0394236259470974E-2</v>
      </c>
      <c r="L32" s="46">
        <f>SUM(L14:L31)</f>
        <v>7855</v>
      </c>
      <c r="M32" s="47"/>
      <c r="N32" s="397"/>
      <c r="O32" s="44">
        <f>SUM(O14:O31)</f>
        <v>355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5"/>
      <c r="H33" s="120"/>
      <c r="I33" s="33"/>
      <c r="J33" s="33"/>
      <c r="K33" s="335"/>
      <c r="L33" s="33"/>
      <c r="M33" s="22"/>
      <c r="N33" s="480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2"/>
      <c r="H34" s="210">
        <v>1500</v>
      </c>
      <c r="I34" s="37"/>
      <c r="J34" s="38">
        <v>1500</v>
      </c>
      <c r="K34" s="332"/>
      <c r="L34" s="401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/>
      <c r="F35" s="209" t="s">
        <v>29</v>
      </c>
      <c r="G35" s="332"/>
      <c r="H35" s="210">
        <v>1500</v>
      </c>
      <c r="I35" s="37"/>
      <c r="J35" s="38">
        <v>1500</v>
      </c>
      <c r="K35" s="332"/>
      <c r="L35" s="401">
        <v>1500</v>
      </c>
      <c r="M35" s="39"/>
      <c r="N35" s="395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2"/>
      <c r="H36" s="210">
        <v>500</v>
      </c>
      <c r="I36" s="37"/>
      <c r="J36" s="38">
        <v>500</v>
      </c>
      <c r="K36" s="332"/>
      <c r="L36" s="401">
        <v>500</v>
      </c>
      <c r="M36" s="39"/>
      <c r="N36" s="395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2">
        <f>H37/H87</f>
        <v>2.2545154724176137E-2</v>
      </c>
      <c r="H37" s="216">
        <v>3500</v>
      </c>
      <c r="I37" s="37"/>
      <c r="J37" s="216">
        <f>SUM(J34:J36)</f>
        <v>3500</v>
      </c>
      <c r="K37" s="332">
        <f>L37/L87</f>
        <v>2.2454465551642062E-2</v>
      </c>
      <c r="L37" s="216">
        <f>SUM(L34:L36)</f>
        <v>3500</v>
      </c>
      <c r="M37" s="39"/>
      <c r="N37" s="481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2"/>
      <c r="H38" s="121"/>
      <c r="I38" s="37"/>
      <c r="J38" s="38"/>
      <c r="K38" s="332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2"/>
      <c r="H39" s="210">
        <v>800</v>
      </c>
      <c r="I39" s="37"/>
      <c r="J39" s="38">
        <v>800</v>
      </c>
      <c r="K39" s="332"/>
      <c r="L39" s="401">
        <v>800</v>
      </c>
      <c r="M39" s="39"/>
      <c r="N39" s="395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2"/>
      <c r="H40" s="210">
        <v>1000</v>
      </c>
      <c r="I40" s="37"/>
      <c r="J40" s="38">
        <v>1000</v>
      </c>
      <c r="K40" s="332"/>
      <c r="L40" s="401">
        <v>1000</v>
      </c>
      <c r="M40" s="39"/>
      <c r="N40" s="395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2"/>
      <c r="H41" s="210">
        <v>1500</v>
      </c>
      <c r="I41" s="37"/>
      <c r="J41" s="38">
        <v>1500</v>
      </c>
      <c r="K41" s="332"/>
      <c r="L41" s="401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2"/>
      <c r="H42" s="210">
        <v>200</v>
      </c>
      <c r="I42" s="37"/>
      <c r="J42" s="38"/>
      <c r="K42" s="332"/>
      <c r="L42" s="401">
        <v>200</v>
      </c>
      <c r="M42" s="39"/>
      <c r="N42" s="50"/>
      <c r="O42" s="132">
        <f t="shared" si="1"/>
        <v>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2"/>
      <c r="H43" s="210">
        <v>2000</v>
      </c>
      <c r="I43" s="37"/>
      <c r="J43" s="38">
        <v>2000</v>
      </c>
      <c r="K43" s="332"/>
      <c r="L43" s="401">
        <v>2000</v>
      </c>
      <c r="M43" s="39"/>
      <c r="N43" s="50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2"/>
      <c r="H44" s="210">
        <v>1500</v>
      </c>
      <c r="I44" s="37"/>
      <c r="J44" s="121">
        <v>1500</v>
      </c>
      <c r="K44" s="332"/>
      <c r="L44" s="401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2"/>
      <c r="H45" s="210">
        <v>200</v>
      </c>
      <c r="I45" s="37"/>
      <c r="J45" s="38"/>
      <c r="K45" s="332"/>
      <c r="L45" s="401">
        <v>200</v>
      </c>
      <c r="M45" s="39"/>
      <c r="N45" s="50"/>
      <c r="O45" s="132">
        <f t="shared" si="1"/>
        <v>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2"/>
      <c r="H46" s="210">
        <v>50</v>
      </c>
      <c r="I46" s="37"/>
      <c r="J46" s="38"/>
      <c r="K46" s="332"/>
      <c r="L46" s="401">
        <v>50</v>
      </c>
      <c r="M46" s="39"/>
      <c r="N46" s="50"/>
      <c r="O46" s="132">
        <f t="shared" si="1"/>
        <v>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2"/>
      <c r="H47" s="210">
        <v>50</v>
      </c>
      <c r="I47" s="37"/>
      <c r="J47" s="38"/>
      <c r="K47" s="332"/>
      <c r="L47" s="401">
        <v>50</v>
      </c>
      <c r="M47" s="39"/>
      <c r="N47" s="50"/>
      <c r="O47" s="132">
        <f t="shared" si="1"/>
        <v>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2"/>
      <c r="H48" s="210">
        <v>1000</v>
      </c>
      <c r="I48" s="37"/>
      <c r="J48" s="121">
        <v>1000</v>
      </c>
      <c r="K48" s="332"/>
      <c r="L48" s="401">
        <v>1000</v>
      </c>
      <c r="M48" s="39"/>
      <c r="N48" s="50"/>
      <c r="O48" s="132">
        <f t="shared" si="1"/>
        <v>0</v>
      </c>
      <c r="P48" s="142"/>
    </row>
    <row r="49" spans="1:16" s="41" customFormat="1" ht="16.95" customHeight="1">
      <c r="A49" s="34"/>
      <c r="B49" s="34"/>
      <c r="C49" s="34"/>
      <c r="D49" s="42"/>
      <c r="E49" s="184"/>
      <c r="G49" s="332">
        <f>H49/H87</f>
        <v>5.3464224060189122E-2</v>
      </c>
      <c r="H49" s="216">
        <v>8300</v>
      </c>
      <c r="I49" s="45"/>
      <c r="J49" s="46">
        <f>SUM(J39:J48)</f>
        <v>7800</v>
      </c>
      <c r="K49" s="332">
        <f>L49/L87</f>
        <v>5.3249161165322606E-2</v>
      </c>
      <c r="L49" s="46">
        <f>SUM(L39:L48)</f>
        <v>8300</v>
      </c>
      <c r="M49" s="39"/>
      <c r="N49" s="52"/>
      <c r="O49" s="44">
        <f>SUM(O34:O45)</f>
        <v>0</v>
      </c>
      <c r="P49" s="142"/>
    </row>
    <row r="50" spans="1:16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2"/>
      <c r="H50" s="121"/>
      <c r="I50" s="37"/>
      <c r="J50" s="38"/>
      <c r="K50" s="332"/>
      <c r="L50" s="38"/>
      <c r="M50" s="22"/>
      <c r="N50" s="482"/>
      <c r="O50" s="120"/>
      <c r="P50" s="142"/>
    </row>
    <row r="51" spans="1:16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2"/>
      <c r="H51" s="210">
        <v>75</v>
      </c>
      <c r="I51" s="37"/>
      <c r="J51" s="37"/>
      <c r="K51" s="332"/>
      <c r="L51" s="402">
        <v>75</v>
      </c>
      <c r="M51" s="22"/>
      <c r="N51" s="48"/>
      <c r="O51" s="132">
        <f t="shared" ref="O51:O52" si="2">L51-H51</f>
        <v>0</v>
      </c>
      <c r="P51" s="142"/>
    </row>
    <row r="52" spans="1:16" s="41" customFormat="1" ht="16.95" customHeight="1">
      <c r="A52" s="34"/>
      <c r="B52" s="34"/>
      <c r="C52" s="34"/>
      <c r="D52" s="42">
        <v>4311</v>
      </c>
      <c r="E52" s="184"/>
      <c r="F52" s="248" t="s">
        <v>107</v>
      </c>
      <c r="G52" s="332"/>
      <c r="H52" s="210">
        <v>2500</v>
      </c>
      <c r="I52" s="37"/>
      <c r="J52" s="37"/>
      <c r="K52" s="332"/>
      <c r="L52" s="402">
        <v>2500</v>
      </c>
      <c r="M52" s="10"/>
      <c r="N52" s="50"/>
      <c r="O52" s="132">
        <f t="shared" si="2"/>
        <v>0</v>
      </c>
      <c r="P52" s="142"/>
    </row>
    <row r="53" spans="1:16" s="41" customFormat="1" ht="16.95" customHeight="1">
      <c r="A53" s="34"/>
      <c r="B53" s="34"/>
      <c r="C53" s="34"/>
      <c r="D53" s="42"/>
      <c r="E53" s="184"/>
      <c r="F53" s="43"/>
      <c r="G53" s="332">
        <f>H53/H87</f>
        <v>1.65867924042153E-2</v>
      </c>
      <c r="H53" s="122">
        <v>2575</v>
      </c>
      <c r="I53" s="45"/>
      <c r="J53" s="46">
        <f>SUM(J50:J52)</f>
        <v>0</v>
      </c>
      <c r="K53" s="332">
        <f>L53/L87</f>
        <v>1.6520071084422376E-2</v>
      </c>
      <c r="L53" s="46">
        <f>SUM(L50:L52)</f>
        <v>2575</v>
      </c>
      <c r="M53" s="10"/>
      <c r="N53" s="48"/>
      <c r="O53" s="122">
        <f>SUM(O51:O52)</f>
        <v>0</v>
      </c>
      <c r="P53" s="142"/>
    </row>
    <row r="54" spans="1:16" s="190" customFormat="1" ht="18.75" customHeight="1">
      <c r="A54" s="186"/>
      <c r="B54" s="186"/>
      <c r="C54" s="186"/>
      <c r="D54" s="187"/>
      <c r="E54" s="257"/>
      <c r="F54" s="198" t="s">
        <v>44</v>
      </c>
      <c r="G54" s="351"/>
      <c r="H54" s="217">
        <v>58875</v>
      </c>
      <c r="I54" s="200"/>
      <c r="J54" s="217">
        <f>J53+J49+J37+J32+J12</f>
        <v>22768</v>
      </c>
      <c r="K54" s="351"/>
      <c r="L54" s="217">
        <f>L53+L49+L37+L32+L12</f>
        <v>59230</v>
      </c>
      <c r="M54" s="188"/>
      <c r="N54" s="54" t="s">
        <v>45</v>
      </c>
      <c r="O54" s="199">
        <f>O53+O49+O37+O32+O12</f>
        <v>355</v>
      </c>
      <c r="P54" s="189"/>
    </row>
    <row r="55" spans="1:16" s="41" customFormat="1" ht="9" customHeight="1" thickBot="1">
      <c r="A55" s="34"/>
      <c r="B55" s="34"/>
      <c r="C55" s="34"/>
      <c r="D55" s="42"/>
      <c r="E55" s="184"/>
      <c r="F55" s="195"/>
      <c r="G55" s="351"/>
      <c r="H55" s="196"/>
      <c r="I55" s="197"/>
      <c r="J55" s="197"/>
      <c r="K55" s="351"/>
      <c r="L55" s="197"/>
      <c r="M55" s="53"/>
      <c r="N55" s="54"/>
      <c r="O55" s="148"/>
      <c r="P55" s="144"/>
    </row>
    <row r="56" spans="1:16" s="2" customFormat="1" ht="7.95" customHeight="1" thickTop="1">
      <c r="A56" s="7"/>
      <c r="B56" s="7"/>
      <c r="C56" s="5"/>
      <c r="D56" s="57"/>
      <c r="E56" s="57"/>
      <c r="F56" s="191"/>
      <c r="G56" s="354"/>
      <c r="H56" s="192"/>
      <c r="I56" s="60"/>
      <c r="J56" s="60"/>
      <c r="K56" s="354"/>
      <c r="L56" s="60"/>
      <c r="M56" s="59"/>
      <c r="N56" s="61"/>
      <c r="O56" s="59"/>
      <c r="P56" s="6"/>
    </row>
    <row r="57" spans="1:16" s="2" customFormat="1" ht="7.95" customHeight="1" thickBot="1">
      <c r="A57" s="7"/>
      <c r="C57" s="62"/>
      <c r="D57" s="63"/>
      <c r="E57" s="63"/>
      <c r="F57" s="64"/>
      <c r="G57" s="355"/>
      <c r="H57" s="193"/>
      <c r="I57" s="66"/>
      <c r="J57" s="66"/>
      <c r="K57" s="355"/>
      <c r="L57" s="66"/>
      <c r="M57" s="185"/>
      <c r="N57" s="67"/>
      <c r="O57" s="65"/>
      <c r="P57" s="6"/>
    </row>
    <row r="58" spans="1:16" s="2" customFormat="1" ht="15" customHeight="1" thickTop="1">
      <c r="A58" s="7"/>
      <c r="B58" s="7"/>
      <c r="C58" s="68"/>
      <c r="D58" s="69"/>
      <c r="E58" s="57"/>
      <c r="F58" s="70"/>
      <c r="G58" s="356"/>
      <c r="H58" s="194"/>
      <c r="I58" s="71"/>
      <c r="J58" s="71"/>
      <c r="K58" s="356"/>
      <c r="L58" s="71"/>
      <c r="M58" s="72"/>
      <c r="N58" s="61"/>
      <c r="O58" s="118"/>
      <c r="P58" s="136"/>
    </row>
    <row r="59" spans="1:16" s="41" customFormat="1" ht="16.05" customHeight="1">
      <c r="A59" s="34"/>
      <c r="B59" s="34"/>
      <c r="C59" s="34"/>
      <c r="D59" s="42"/>
      <c r="E59" s="184"/>
      <c r="F59" s="162" t="s">
        <v>46</v>
      </c>
      <c r="G59" s="332"/>
      <c r="H59" s="217">
        <v>58875</v>
      </c>
      <c r="I59" s="200"/>
      <c r="J59" s="217">
        <f>J54</f>
        <v>22768</v>
      </c>
      <c r="K59" s="332"/>
      <c r="L59" s="217">
        <f>L54</f>
        <v>59230</v>
      </c>
      <c r="M59" s="53"/>
      <c r="N59" s="28" t="s">
        <v>8</v>
      </c>
      <c r="O59" s="201">
        <f>O54</f>
        <v>355</v>
      </c>
      <c r="P59" s="142"/>
    </row>
    <row r="60" spans="1:16" s="23" customFormat="1" ht="16.95" customHeight="1">
      <c r="A60" s="15"/>
      <c r="B60" s="15"/>
      <c r="C60" s="15"/>
      <c r="D60" s="24"/>
      <c r="E60" s="252"/>
      <c r="F60" s="51" t="s">
        <v>47</v>
      </c>
      <c r="G60" s="335"/>
      <c r="H60" s="120"/>
      <c r="I60" s="33"/>
      <c r="J60" s="33"/>
      <c r="K60" s="335"/>
      <c r="L60" s="33"/>
      <c r="M60" s="47"/>
      <c r="N60" s="49"/>
      <c r="O60" s="120"/>
      <c r="P60" s="143"/>
    </row>
    <row r="61" spans="1:16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2"/>
      <c r="H61" s="210">
        <v>2714</v>
      </c>
      <c r="I61" s="37"/>
      <c r="J61" s="121">
        <v>1017</v>
      </c>
      <c r="K61" s="332"/>
      <c r="L61" s="401">
        <v>3051</v>
      </c>
      <c r="M61" s="22"/>
      <c r="N61" s="488" t="s">
        <v>152</v>
      </c>
      <c r="O61" s="132">
        <f t="shared" ref="O61:O72" si="3">L61-H61</f>
        <v>337</v>
      </c>
      <c r="P61" s="142"/>
    </row>
    <row r="62" spans="1:16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2"/>
      <c r="H62" s="210">
        <v>120</v>
      </c>
      <c r="I62" s="37"/>
      <c r="J62" s="38"/>
      <c r="K62" s="332"/>
      <c r="L62" s="401">
        <v>120</v>
      </c>
      <c r="M62" s="10"/>
      <c r="N62" s="151"/>
      <c r="O62" s="132">
        <f t="shared" si="3"/>
        <v>0</v>
      </c>
      <c r="P62" s="142"/>
    </row>
    <row r="63" spans="1:16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2"/>
      <c r="H63" s="210">
        <v>375</v>
      </c>
      <c r="I63" s="37"/>
      <c r="J63" s="38"/>
      <c r="K63" s="332"/>
      <c r="L63" s="401">
        <v>375</v>
      </c>
      <c r="M63" s="10"/>
      <c r="N63" s="50"/>
      <c r="O63" s="132">
        <f t="shared" si="3"/>
        <v>0</v>
      </c>
      <c r="P63" s="142"/>
    </row>
    <row r="64" spans="1:16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2"/>
      <c r="H64" s="210">
        <v>1000</v>
      </c>
      <c r="I64" s="37"/>
      <c r="J64" s="38">
        <v>1000</v>
      </c>
      <c r="K64" s="332"/>
      <c r="L64" s="401">
        <v>1000</v>
      </c>
      <c r="M64" s="10"/>
      <c r="N64" s="245"/>
      <c r="O64" s="132">
        <f t="shared" si="3"/>
        <v>0</v>
      </c>
      <c r="P64" s="142"/>
    </row>
    <row r="65" spans="1:16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2"/>
      <c r="H65" s="211">
        <v>85</v>
      </c>
      <c r="I65" s="37"/>
      <c r="J65" s="37">
        <v>76</v>
      </c>
      <c r="K65" s="332"/>
      <c r="L65" s="402">
        <v>76</v>
      </c>
      <c r="M65" s="10"/>
      <c r="N65" s="487" t="s">
        <v>153</v>
      </c>
      <c r="O65" s="133">
        <f t="shared" si="3"/>
        <v>-9</v>
      </c>
      <c r="P65" s="142"/>
    </row>
    <row r="66" spans="1:16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2"/>
      <c r="H66" s="210">
        <v>4000</v>
      </c>
      <c r="I66" s="37"/>
      <c r="J66" s="124"/>
      <c r="K66" s="332"/>
      <c r="L66" s="402">
        <v>4000</v>
      </c>
      <c r="M66" s="10"/>
      <c r="N66" s="50"/>
      <c r="O66" s="133">
        <f t="shared" si="3"/>
        <v>0</v>
      </c>
      <c r="P66" s="142"/>
    </row>
    <row r="67" spans="1:16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2"/>
      <c r="H67" s="210">
        <v>480</v>
      </c>
      <c r="I67" s="37"/>
      <c r="J67" s="38"/>
      <c r="K67" s="332"/>
      <c r="L67" s="401">
        <v>480</v>
      </c>
      <c r="M67" s="10"/>
      <c r="N67" s="50"/>
      <c r="O67" s="132">
        <f t="shared" si="3"/>
        <v>0</v>
      </c>
      <c r="P67" s="142"/>
    </row>
    <row r="68" spans="1:16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2"/>
      <c r="H68" s="210">
        <v>3000</v>
      </c>
      <c r="I68" s="37"/>
      <c r="J68" s="38">
        <v>200</v>
      </c>
      <c r="K68" s="332"/>
      <c r="L68" s="401">
        <v>3000</v>
      </c>
      <c r="M68" s="10"/>
      <c r="N68" s="50"/>
      <c r="O68" s="132">
        <f t="shared" si="3"/>
        <v>0</v>
      </c>
      <c r="P68" s="142"/>
    </row>
    <row r="69" spans="1:16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2"/>
      <c r="H69" s="210">
        <v>425</v>
      </c>
      <c r="I69" s="37"/>
      <c r="J69" s="38">
        <v>100</v>
      </c>
      <c r="K69" s="332"/>
      <c r="L69" s="401">
        <v>425</v>
      </c>
      <c r="M69" s="10"/>
      <c r="N69" s="50"/>
      <c r="O69" s="132">
        <f t="shared" si="3"/>
        <v>0</v>
      </c>
      <c r="P69" s="142"/>
    </row>
    <row r="70" spans="1:16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2"/>
      <c r="H70" s="210">
        <v>240</v>
      </c>
      <c r="I70" s="37"/>
      <c r="J70" s="38">
        <v>28</v>
      </c>
      <c r="K70" s="332"/>
      <c r="L70" s="401">
        <v>240</v>
      </c>
      <c r="M70" s="10"/>
      <c r="N70" s="125"/>
      <c r="O70" s="132">
        <f t="shared" si="3"/>
        <v>0</v>
      </c>
      <c r="P70" s="142"/>
    </row>
    <row r="71" spans="1:16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2"/>
      <c r="H71" s="211">
        <v>650</v>
      </c>
      <c r="I71" s="37"/>
      <c r="J71" s="121"/>
      <c r="K71" s="332"/>
      <c r="L71" s="401">
        <v>650</v>
      </c>
      <c r="M71" s="131"/>
      <c r="N71" s="245"/>
      <c r="O71" s="132">
        <f t="shared" si="3"/>
        <v>0</v>
      </c>
      <c r="P71" s="142"/>
    </row>
    <row r="72" spans="1:16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2"/>
      <c r="H72" s="211">
        <v>1300</v>
      </c>
      <c r="I72" s="37"/>
      <c r="J72" s="38">
        <v>90</v>
      </c>
      <c r="K72" s="332"/>
      <c r="L72" s="401">
        <v>1300</v>
      </c>
      <c r="M72" s="131"/>
      <c r="N72" s="50"/>
      <c r="O72" s="135">
        <f t="shared" si="3"/>
        <v>0</v>
      </c>
      <c r="P72" s="142"/>
    </row>
    <row r="73" spans="1:16" s="41" customFormat="1" ht="16.95" customHeight="1">
      <c r="A73" s="34"/>
      <c r="B73" s="34"/>
      <c r="C73" s="34"/>
      <c r="D73" s="73"/>
      <c r="E73" s="258"/>
      <c r="F73" s="74"/>
      <c r="G73" s="332">
        <f>H73/H87</f>
        <v>9.2686351807477266E-2</v>
      </c>
      <c r="H73" s="122">
        <v>14389</v>
      </c>
      <c r="I73" s="45"/>
      <c r="J73" s="46">
        <f>SUM(J61:J72)</f>
        <v>2511</v>
      </c>
      <c r="K73" s="332">
        <f>L73/L87</f>
        <v>9.4417819863861788E-2</v>
      </c>
      <c r="L73" s="46">
        <f>SUM(L61:L72)</f>
        <v>14717</v>
      </c>
      <c r="M73" s="10"/>
      <c r="N73" s="48"/>
      <c r="O73" s="46">
        <f>SUM(O61:O72)</f>
        <v>328</v>
      </c>
      <c r="P73" s="142"/>
    </row>
    <row r="74" spans="1:16" s="41" customFormat="1" ht="16.95" customHeight="1">
      <c r="A74" s="34"/>
      <c r="B74" s="34"/>
      <c r="C74" s="34"/>
      <c r="D74" s="208"/>
      <c r="E74" s="256"/>
      <c r="F74" s="213" t="s">
        <v>92</v>
      </c>
      <c r="G74" s="332"/>
      <c r="H74" s="119"/>
      <c r="I74" s="45"/>
      <c r="J74" s="45"/>
      <c r="K74" s="332"/>
      <c r="L74" s="45"/>
      <c r="M74" s="10"/>
      <c r="N74" s="48"/>
      <c r="O74" s="45"/>
      <c r="P74" s="142"/>
    </row>
    <row r="75" spans="1:16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2"/>
      <c r="H75" s="266">
        <v>55000</v>
      </c>
      <c r="I75" s="45"/>
      <c r="J75" s="45"/>
      <c r="K75" s="332"/>
      <c r="L75" s="403">
        <v>55000</v>
      </c>
      <c r="M75" s="10"/>
      <c r="N75" s="50"/>
      <c r="O75" s="132">
        <f t="shared" ref="O75:O80" si="4">L75-H75</f>
        <v>0</v>
      </c>
      <c r="P75" s="142"/>
    </row>
    <row r="76" spans="1:16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2"/>
      <c r="H76" s="266">
        <v>1895</v>
      </c>
      <c r="I76" s="45"/>
      <c r="J76" s="246"/>
      <c r="K76" s="332"/>
      <c r="L76" s="403">
        <v>1895</v>
      </c>
      <c r="M76" s="10"/>
      <c r="N76" s="50"/>
      <c r="O76" s="132">
        <f>L76-H76</f>
        <v>0</v>
      </c>
      <c r="P76" s="142"/>
    </row>
    <row r="77" spans="1:16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2"/>
      <c r="H77" s="266">
        <v>4230</v>
      </c>
      <c r="I77" s="45"/>
      <c r="J77" s="246"/>
      <c r="K77" s="332"/>
      <c r="L77" s="403">
        <v>4230</v>
      </c>
      <c r="M77" s="10"/>
      <c r="N77" s="50"/>
      <c r="O77" s="132">
        <f t="shared" si="4"/>
        <v>0</v>
      </c>
      <c r="P77" s="142"/>
    </row>
    <row r="78" spans="1:16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2"/>
      <c r="H78" s="266">
        <v>4000</v>
      </c>
      <c r="I78" s="45"/>
      <c r="J78" s="246"/>
      <c r="K78" s="332"/>
      <c r="L78" s="403">
        <v>4000</v>
      </c>
      <c r="M78" s="10"/>
      <c r="N78" s="50"/>
      <c r="O78" s="132">
        <f t="shared" si="4"/>
        <v>0</v>
      </c>
      <c r="P78" s="142"/>
    </row>
    <row r="79" spans="1:16" s="41" customFormat="1" ht="16.95" customHeight="1">
      <c r="A79" s="34"/>
      <c r="B79" s="34"/>
      <c r="C79" s="34"/>
      <c r="D79" s="35">
        <v>4701</v>
      </c>
      <c r="E79" s="249"/>
      <c r="F79" s="250" t="s">
        <v>108</v>
      </c>
      <c r="G79" s="332"/>
      <c r="H79" s="266">
        <v>355</v>
      </c>
      <c r="I79" s="45"/>
      <c r="J79" s="246"/>
      <c r="K79" s="332"/>
      <c r="L79" s="403">
        <f>-L157</f>
        <v>299</v>
      </c>
      <c r="M79" s="10"/>
      <c r="N79" s="489" t="s">
        <v>149</v>
      </c>
      <c r="O79" s="132">
        <f t="shared" si="4"/>
        <v>-56</v>
      </c>
      <c r="P79" s="142"/>
    </row>
    <row r="80" spans="1:16" s="41" customFormat="1" ht="16.95" customHeight="1">
      <c r="A80" s="34"/>
      <c r="B80" s="34"/>
      <c r="C80" s="34"/>
      <c r="D80" s="35">
        <v>4107</v>
      </c>
      <c r="E80" s="249"/>
      <c r="F80" s="250" t="s">
        <v>109</v>
      </c>
      <c r="G80" s="332"/>
      <c r="H80" s="266">
        <v>3000</v>
      </c>
      <c r="I80" s="45"/>
      <c r="J80" s="45"/>
      <c r="K80" s="332"/>
      <c r="L80" s="403">
        <v>3000</v>
      </c>
      <c r="M80" s="10"/>
      <c r="N80" s="50"/>
      <c r="O80" s="132">
        <f t="shared" si="4"/>
        <v>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2"/>
      <c r="H81" s="219"/>
      <c r="I81" s="45"/>
      <c r="J81" s="45"/>
      <c r="K81" s="332"/>
      <c r="L81" s="45"/>
      <c r="M81" s="10"/>
      <c r="N81" s="48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2">
        <f>H82/H87</f>
        <v>0.44111205586045193</v>
      </c>
      <c r="H82" s="216">
        <v>68480</v>
      </c>
      <c r="I82" s="45"/>
      <c r="J82" s="216">
        <f>SUM(J75:J81)</f>
        <v>0</v>
      </c>
      <c r="K82" s="332">
        <f>L82/L87</f>
        <v>0.43897838597301614</v>
      </c>
      <c r="L82" s="216">
        <f>SUM(L75:L81)</f>
        <v>68424</v>
      </c>
      <c r="M82" s="10"/>
      <c r="N82" s="48"/>
      <c r="O82" s="46">
        <f>SUM(O75:O81)</f>
        <v>-56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2"/>
      <c r="H83" s="119"/>
      <c r="I83" s="45"/>
      <c r="J83" s="45"/>
      <c r="K83" s="332"/>
      <c r="L83" s="45"/>
      <c r="M83" s="47"/>
      <c r="N83" s="48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110</v>
      </c>
      <c r="G84" s="332">
        <f>H84/H87</f>
        <v>6.4414727783360382E-2</v>
      </c>
      <c r="H84" s="266">
        <v>10000</v>
      </c>
      <c r="I84" s="45"/>
      <c r="J84" s="45"/>
      <c r="K84" s="332">
        <f>L84/L87</f>
        <v>6.4155615861834464E-2</v>
      </c>
      <c r="L84" s="404">
        <v>10000</v>
      </c>
      <c r="M84" s="47"/>
      <c r="N84" s="48"/>
      <c r="O84" s="132">
        <f t="shared" ref="O84" si="5">L84-H84</f>
        <v>0</v>
      </c>
      <c r="P84" s="142"/>
    </row>
    <row r="85" spans="1:16" s="41" customFormat="1" ht="16.95" customHeight="1">
      <c r="A85" s="34"/>
      <c r="B85" s="34"/>
      <c r="C85" s="34"/>
      <c r="D85" s="412">
        <v>4800</v>
      </c>
      <c r="E85" s="413"/>
      <c r="F85" s="414" t="s">
        <v>70</v>
      </c>
      <c r="G85" s="332">
        <f>H85/H87</f>
        <v>2.2545154724176137E-2</v>
      </c>
      <c r="H85" s="416">
        <v>3500</v>
      </c>
      <c r="I85" s="37"/>
      <c r="J85" s="37"/>
      <c r="K85" s="332">
        <f>L85/L87</f>
        <v>2.2454465551642062E-2</v>
      </c>
      <c r="L85" s="404">
        <v>3500</v>
      </c>
      <c r="M85" s="10"/>
      <c r="N85" s="50"/>
      <c r="O85" s="132">
        <f t="shared" ref="O85" si="6">L85-H85</f>
        <v>0</v>
      </c>
      <c r="P85" s="142"/>
    </row>
    <row r="86" spans="1:16" s="2" customFormat="1" ht="10.050000000000001" customHeight="1" thickBot="1">
      <c r="A86" s="7"/>
      <c r="B86" s="7"/>
      <c r="C86" s="7"/>
      <c r="D86" s="410"/>
      <c r="E86" s="410"/>
      <c r="F86" s="411"/>
      <c r="G86" s="357"/>
      <c r="H86" s="417"/>
      <c r="I86" s="170"/>
      <c r="J86" s="417"/>
      <c r="K86" s="418"/>
      <c r="L86" s="417"/>
      <c r="M86" s="11"/>
      <c r="N86" s="49"/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7" t="s">
        <v>56</v>
      </c>
      <c r="G87" s="352">
        <f>SUM(G12:G86)</f>
        <v>1</v>
      </c>
      <c r="H87" s="385">
        <v>155244</v>
      </c>
      <c r="I87" s="270"/>
      <c r="J87" s="271">
        <f>SUM(J85+J84+J82+J73+J53+J49+J37+J32+J12)</f>
        <v>25279</v>
      </c>
      <c r="K87" s="352">
        <f>SUM(K12:K86)</f>
        <v>1</v>
      </c>
      <c r="L87" s="385">
        <f>SUM(L85+L84+L82+L73+L53+L49+L37+L32+L12)</f>
        <v>155871</v>
      </c>
      <c r="M87" s="272"/>
      <c r="N87" s="49"/>
      <c r="O87" s="408">
        <f>SUM(O85+O82+O73+O53+O49+O37+O32+O12)</f>
        <v>627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7"/>
      <c r="H88" s="77"/>
      <c r="I88" s="77"/>
      <c r="J88" s="77"/>
      <c r="K88" s="337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6"/>
      <c r="H89" s="82"/>
      <c r="I89" s="82"/>
      <c r="J89" s="82"/>
      <c r="K89" s="336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6"/>
      <c r="H90" s="81"/>
      <c r="I90" s="82"/>
      <c r="J90" s="82"/>
      <c r="K90" s="336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30"/>
      <c r="H91" s="20" t="s">
        <v>1</v>
      </c>
      <c r="I91" s="18"/>
      <c r="J91" s="159" t="s">
        <v>2</v>
      </c>
      <c r="K91" s="330"/>
      <c r="L91" s="398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1"/>
      <c r="H92" s="27" t="s">
        <v>6</v>
      </c>
      <c r="I92" s="18"/>
      <c r="J92" s="160" t="s">
        <v>79</v>
      </c>
      <c r="K92" s="331"/>
      <c r="L92" s="399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30"/>
      <c r="H93" s="31" t="s">
        <v>106</v>
      </c>
      <c r="I93" s="18"/>
      <c r="J93" s="161" t="s">
        <v>132</v>
      </c>
      <c r="K93" s="330"/>
      <c r="L93" s="400" t="s">
        <v>106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3"/>
      <c r="H94" s="124"/>
      <c r="I94" s="37"/>
      <c r="J94" s="37"/>
      <c r="K94" s="333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111</v>
      </c>
      <c r="G95" s="338"/>
      <c r="H95" s="210">
        <v>92000</v>
      </c>
      <c r="I95" s="37"/>
      <c r="J95" s="38">
        <v>46000</v>
      </c>
      <c r="K95" s="338"/>
      <c r="L95" s="401">
        <v>92000</v>
      </c>
      <c r="M95" s="10"/>
      <c r="N95" s="40" t="s">
        <v>138</v>
      </c>
      <c r="O95" s="132">
        <f t="shared" ref="O95:O102" si="7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112</v>
      </c>
      <c r="G96" s="338"/>
      <c r="H96" s="210"/>
      <c r="I96" s="37"/>
      <c r="J96" s="38"/>
      <c r="K96" s="338"/>
      <c r="L96" s="401"/>
      <c r="M96" s="10"/>
      <c r="N96" s="483"/>
      <c r="O96" s="132">
        <f t="shared" si="7"/>
        <v>0</v>
      </c>
      <c r="P96" s="142"/>
    </row>
    <row r="97" spans="1:16" s="41" customFormat="1" ht="16.95" customHeight="1">
      <c r="C97" s="34"/>
      <c r="D97" s="42">
        <v>1000</v>
      </c>
      <c r="E97" s="184"/>
      <c r="F97" s="36" t="s">
        <v>95</v>
      </c>
      <c r="G97" s="338"/>
      <c r="H97" s="210">
        <v>0</v>
      </c>
      <c r="I97" s="37"/>
      <c r="J97" s="38"/>
      <c r="K97" s="338"/>
      <c r="L97" s="401">
        <v>0</v>
      </c>
      <c r="M97" s="10"/>
      <c r="N97" s="152"/>
      <c r="O97" s="132">
        <f t="shared" si="7"/>
        <v>0</v>
      </c>
      <c r="P97" s="142"/>
    </row>
    <row r="98" spans="1:16" s="41" customFormat="1" ht="16.95" customHeight="1">
      <c r="C98" s="34"/>
      <c r="D98" s="84">
        <v>1078</v>
      </c>
      <c r="E98" s="264"/>
      <c r="F98" s="36" t="s">
        <v>96</v>
      </c>
      <c r="G98" s="338"/>
      <c r="H98" s="210">
        <v>0</v>
      </c>
      <c r="I98" s="37"/>
      <c r="J98" s="38"/>
      <c r="K98" s="338"/>
      <c r="L98" s="401">
        <v>0</v>
      </c>
      <c r="M98" s="10"/>
      <c r="N98" s="50"/>
      <c r="O98" s="132">
        <f t="shared" si="7"/>
        <v>0</v>
      </c>
      <c r="P98" s="142"/>
    </row>
    <row r="99" spans="1:16" s="41" customFormat="1" ht="16.95" customHeight="1">
      <c r="C99" s="34"/>
      <c r="D99" s="84">
        <v>1079</v>
      </c>
      <c r="E99" s="264"/>
      <c r="F99" s="36" t="s">
        <v>113</v>
      </c>
      <c r="G99" s="338"/>
      <c r="H99" s="210">
        <v>0</v>
      </c>
      <c r="I99" s="37"/>
      <c r="J99" s="38"/>
      <c r="K99" s="338"/>
      <c r="L99" s="401">
        <v>0</v>
      </c>
      <c r="M99" s="10"/>
      <c r="N99" s="50"/>
      <c r="O99" s="132">
        <f t="shared" si="7"/>
        <v>0</v>
      </c>
      <c r="P99" s="142"/>
    </row>
    <row r="100" spans="1:16" s="41" customFormat="1" ht="16.95" customHeight="1">
      <c r="C100" s="34"/>
      <c r="D100" s="84">
        <v>1080</v>
      </c>
      <c r="E100" s="264"/>
      <c r="F100" s="36" t="s">
        <v>58</v>
      </c>
      <c r="G100" s="338"/>
      <c r="H100" s="210">
        <v>4591</v>
      </c>
      <c r="I100" s="37"/>
      <c r="J100" s="38">
        <v>4591</v>
      </c>
      <c r="K100" s="338"/>
      <c r="L100" s="401">
        <v>4591</v>
      </c>
      <c r="M100" s="10"/>
      <c r="N100" s="50"/>
      <c r="O100" s="132">
        <f t="shared" si="7"/>
        <v>0</v>
      </c>
      <c r="P100" s="142"/>
    </row>
    <row r="101" spans="1:16" s="41" customFormat="1" ht="16.95" customHeight="1">
      <c r="C101" s="34"/>
      <c r="D101" s="84">
        <v>1081</v>
      </c>
      <c r="E101" s="264"/>
      <c r="F101" s="85" t="s">
        <v>59</v>
      </c>
      <c r="G101" s="338"/>
      <c r="H101" s="210">
        <v>2158</v>
      </c>
      <c r="I101" s="37"/>
      <c r="J101" s="38"/>
      <c r="K101" s="338"/>
      <c r="L101" s="401">
        <v>2158</v>
      </c>
      <c r="M101" s="10"/>
      <c r="N101" s="50"/>
      <c r="O101" s="132">
        <f t="shared" si="7"/>
        <v>0</v>
      </c>
      <c r="P101" s="142"/>
    </row>
    <row r="102" spans="1:16" s="41" customFormat="1" ht="16.05" customHeight="1">
      <c r="C102" s="34"/>
      <c r="D102" s="275">
        <v>1093</v>
      </c>
      <c r="E102" s="276"/>
      <c r="F102" s="419" t="s">
        <v>60</v>
      </c>
      <c r="G102" s="338"/>
      <c r="H102" s="420">
        <v>0</v>
      </c>
      <c r="I102" s="37"/>
      <c r="J102" s="421"/>
      <c r="K102" s="338"/>
      <c r="L102" s="422">
        <v>0</v>
      </c>
      <c r="M102" s="10"/>
      <c r="N102" s="50"/>
      <c r="O102" s="132">
        <f t="shared" si="7"/>
        <v>0</v>
      </c>
      <c r="P102" s="142"/>
    </row>
    <row r="103" spans="1:16" s="41" customFormat="1" ht="10.050000000000001" customHeight="1" thickBot="1">
      <c r="C103" s="34"/>
      <c r="D103" s="86"/>
      <c r="E103" s="86"/>
      <c r="F103" s="423"/>
      <c r="G103" s="344"/>
      <c r="H103" s="424"/>
      <c r="I103" s="164"/>
      <c r="J103" s="425"/>
      <c r="K103" s="389"/>
      <c r="L103" s="425"/>
      <c r="M103" s="10"/>
      <c r="N103" s="207"/>
      <c r="O103" s="409"/>
      <c r="P103" s="142"/>
    </row>
    <row r="104" spans="1:16" s="278" customFormat="1" ht="25.05" customHeight="1" thickTop="1" thickBot="1">
      <c r="C104" s="279"/>
      <c r="D104" s="426"/>
      <c r="E104" s="426"/>
      <c r="F104" s="438" t="s">
        <v>61</v>
      </c>
      <c r="G104" s="340"/>
      <c r="H104" s="386">
        <f>SUM(H95:H102)</f>
        <v>98749</v>
      </c>
      <c r="I104" s="270"/>
      <c r="J104" s="383">
        <f>SUM(J95:J102)</f>
        <v>50591</v>
      </c>
      <c r="K104" s="340"/>
      <c r="L104" s="386">
        <f>SUM(L95:L102)</f>
        <v>98749</v>
      </c>
      <c r="M104" s="48"/>
      <c r="N104" s="48"/>
      <c r="O104" s="384">
        <f>SUM(O94:O102)</f>
        <v>0</v>
      </c>
      <c r="P104" s="283"/>
    </row>
    <row r="105" spans="1:16" s="41" customFormat="1" ht="10.050000000000001" customHeight="1" thickTop="1" thickBot="1">
      <c r="C105" s="34"/>
      <c r="D105" s="55"/>
      <c r="E105" s="55"/>
      <c r="F105" s="56"/>
      <c r="G105" s="339"/>
      <c r="H105" s="10"/>
      <c r="I105" s="10"/>
      <c r="J105" s="10"/>
      <c r="K105" s="339"/>
      <c r="L105" s="10"/>
      <c r="M105" s="10"/>
      <c r="N105" s="48"/>
      <c r="O105" s="146"/>
      <c r="P105" s="142"/>
    </row>
    <row r="106" spans="1:16" s="278" customFormat="1" ht="30" customHeight="1" thickTop="1" thickBot="1">
      <c r="C106" s="279"/>
      <c r="D106" s="280"/>
      <c r="E106" s="280"/>
      <c r="F106" s="415" t="s">
        <v>62</v>
      </c>
      <c r="G106" s="340"/>
      <c r="H106" s="432">
        <v>-56495</v>
      </c>
      <c r="I106" s="281"/>
      <c r="J106" s="282">
        <f>J104-J87</f>
        <v>25312</v>
      </c>
      <c r="K106" s="340"/>
      <c r="L106" s="432">
        <f>L104-L87</f>
        <v>-57122</v>
      </c>
      <c r="M106" s="48"/>
      <c r="N106" s="270" t="s">
        <v>81</v>
      </c>
      <c r="O106" s="408">
        <f>O104-O87</f>
        <v>-627</v>
      </c>
      <c r="P106" s="283"/>
    </row>
    <row r="107" spans="1:16" s="87" customFormat="1" ht="16.95" customHeight="1" thickTop="1" thickBot="1">
      <c r="C107" s="88"/>
      <c r="D107" s="89"/>
      <c r="E107" s="89"/>
      <c r="F107" s="90" t="s">
        <v>82</v>
      </c>
      <c r="G107" s="341"/>
      <c r="H107" s="91">
        <f>H106/H104</f>
        <v>-0.57210705931199302</v>
      </c>
      <c r="I107" s="91"/>
      <c r="J107" s="91"/>
      <c r="K107" s="341"/>
      <c r="L107" s="91">
        <f>L106/L104</f>
        <v>-0.57845649069864002</v>
      </c>
      <c r="M107" s="10"/>
      <c r="N107" s="92"/>
      <c r="O107" s="147"/>
      <c r="P107" s="153"/>
    </row>
    <row r="108" spans="1:16" s="2" customFormat="1" ht="15" customHeight="1" thickTop="1">
      <c r="C108" s="5"/>
      <c r="D108" s="58"/>
      <c r="E108" s="58"/>
      <c r="F108" s="58"/>
      <c r="G108" s="336"/>
      <c r="H108" s="82"/>
      <c r="I108" s="82"/>
      <c r="J108" s="82"/>
      <c r="K108" s="336"/>
      <c r="L108" s="82"/>
      <c r="M108" s="94"/>
      <c r="N108" s="94"/>
      <c r="O108" s="137"/>
      <c r="P108" s="6"/>
    </row>
    <row r="109" spans="1:16" s="2" customFormat="1" ht="15" customHeight="1" thickBot="1">
      <c r="C109" s="362"/>
      <c r="D109" s="477"/>
      <c r="E109" s="477"/>
      <c r="F109" s="477"/>
      <c r="G109" s="478"/>
      <c r="H109" s="137"/>
      <c r="I109" s="137"/>
      <c r="J109" s="137"/>
      <c r="K109" s="478"/>
      <c r="L109" s="137"/>
      <c r="M109" s="479"/>
      <c r="N109" s="479"/>
      <c r="O109" s="137"/>
      <c r="P109" s="6"/>
    </row>
    <row r="110" spans="1:16" s="2" customFormat="1" ht="4.95" customHeight="1" thickTop="1">
      <c r="A110" s="23"/>
      <c r="B110" s="23"/>
      <c r="C110" s="176"/>
      <c r="D110" s="177"/>
      <c r="E110" s="177"/>
      <c r="F110" s="177"/>
      <c r="G110" s="342"/>
      <c r="H110" s="178"/>
      <c r="I110" s="178"/>
      <c r="J110" s="178"/>
      <c r="K110" s="342"/>
      <c r="L110" s="178"/>
      <c r="M110" s="179"/>
      <c r="N110" s="178"/>
      <c r="O110" s="239"/>
      <c r="P110" s="240"/>
    </row>
    <row r="111" spans="1:16" s="23" customFormat="1" ht="16.95" customHeight="1">
      <c r="C111" s="180"/>
      <c r="D111" s="16"/>
      <c r="E111" s="251"/>
      <c r="F111" s="95"/>
      <c r="G111" s="343"/>
      <c r="H111" s="97" t="s">
        <v>2</v>
      </c>
      <c r="I111" s="96"/>
      <c r="J111" s="288" t="s">
        <v>3</v>
      </c>
      <c r="K111" s="343"/>
      <c r="L111" s="398" t="s">
        <v>7</v>
      </c>
      <c r="M111" s="167"/>
      <c r="N111" s="233" t="s">
        <v>134</v>
      </c>
      <c r="O111" s="231" t="s">
        <v>103</v>
      </c>
      <c r="P111" s="241"/>
    </row>
    <row r="112" spans="1:16" s="23" customFormat="1" ht="16.95" customHeight="1">
      <c r="C112" s="180"/>
      <c r="D112" s="24"/>
      <c r="E112" s="252"/>
      <c r="F112" s="439" t="s">
        <v>63</v>
      </c>
      <c r="G112" s="331"/>
      <c r="H112" s="98" t="s">
        <v>64</v>
      </c>
      <c r="I112" s="18"/>
      <c r="J112" s="289" t="s">
        <v>64</v>
      </c>
      <c r="K112" s="331"/>
      <c r="L112" s="399" t="s">
        <v>64</v>
      </c>
      <c r="M112" s="168"/>
      <c r="N112" s="234" t="s">
        <v>75</v>
      </c>
      <c r="O112" s="26" t="s">
        <v>64</v>
      </c>
      <c r="P112" s="241"/>
    </row>
    <row r="113" spans="3:16" s="23" customFormat="1" ht="16.95" customHeight="1">
      <c r="C113" s="180"/>
      <c r="D113" s="29"/>
      <c r="E113" s="253"/>
      <c r="F113" s="30"/>
      <c r="G113" s="330"/>
      <c r="H113" s="99" t="s">
        <v>135</v>
      </c>
      <c r="I113" s="18"/>
      <c r="J113" s="290" t="s">
        <v>117</v>
      </c>
      <c r="K113" s="330"/>
      <c r="L113" s="405" t="s">
        <v>102</v>
      </c>
      <c r="M113" s="168"/>
      <c r="N113" s="166"/>
      <c r="O113" s="375" t="s">
        <v>137</v>
      </c>
      <c r="P113" s="241"/>
    </row>
    <row r="114" spans="3:16" s="41" customFormat="1" ht="10.050000000000001" customHeight="1">
      <c r="C114" s="387"/>
      <c r="D114" s="184"/>
      <c r="E114" s="184"/>
      <c r="F114" s="169"/>
      <c r="G114" s="344"/>
      <c r="H114" s="164"/>
      <c r="I114" s="170"/>
      <c r="J114" s="170"/>
      <c r="K114" s="344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3"/>
      <c r="H115" s="103"/>
      <c r="I115" s="104"/>
      <c r="J115" s="103"/>
      <c r="K115" s="333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3"/>
      <c r="H116" s="219">
        <v>980.26</v>
      </c>
      <c r="I116" s="104"/>
      <c r="J116" s="106">
        <v>27635</v>
      </c>
      <c r="K116" s="333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5"/>
      <c r="H117" s="227">
        <v>26654.74</v>
      </c>
      <c r="I117" s="172"/>
      <c r="J117" s="106">
        <v>-52182.740000000005</v>
      </c>
      <c r="K117" s="345"/>
      <c r="L117" s="227">
        <f>L140-L116-L131-L138</f>
        <v>-52809.740000000005</v>
      </c>
      <c r="M117" s="172"/>
      <c r="N117" s="108"/>
      <c r="O117" s="135">
        <f>L117-J117</f>
        <v>-627</v>
      </c>
      <c r="P117" s="243"/>
    </row>
    <row r="118" spans="3:16" s="100" customFormat="1" ht="16.95" customHeight="1">
      <c r="C118" s="182"/>
      <c r="D118" s="105"/>
      <c r="E118" s="260"/>
      <c r="F118" s="109" t="s">
        <v>67</v>
      </c>
      <c r="G118" s="345"/>
      <c r="H118" s="406">
        <v>27635</v>
      </c>
      <c r="I118" s="173"/>
      <c r="J118" s="158">
        <v>-24547.740000000005</v>
      </c>
      <c r="K118" s="345"/>
      <c r="L118" s="406">
        <f>SUM(L116:L117)</f>
        <v>-25174.740000000005</v>
      </c>
      <c r="M118" s="171"/>
      <c r="N118" s="236"/>
      <c r="O118" s="204">
        <f>SUM(O116:O117)</f>
        <v>-627</v>
      </c>
      <c r="P118" s="243"/>
    </row>
    <row r="119" spans="3:16" s="100" customFormat="1" ht="10.050000000000001" customHeight="1">
      <c r="C119" s="182"/>
      <c r="D119" s="105"/>
      <c r="E119" s="260"/>
      <c r="F119" s="36"/>
      <c r="G119" s="333"/>
      <c r="H119" s="106"/>
      <c r="I119" s="104"/>
      <c r="J119" s="106"/>
      <c r="K119" s="333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3"/>
      <c r="H120" s="106"/>
      <c r="I120" s="104"/>
      <c r="J120" s="229"/>
      <c r="K120" s="333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3"/>
      <c r="H121" s="210">
        <v>0</v>
      </c>
      <c r="I121" s="104"/>
      <c r="J121" s="205">
        <v>500</v>
      </c>
      <c r="K121" s="333"/>
      <c r="L121" s="403">
        <v>500</v>
      </c>
      <c r="M121" s="172"/>
      <c r="N121" s="152"/>
      <c r="O121" s="132">
        <f t="shared" ref="O121:O129" si="8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3"/>
      <c r="H122" s="210">
        <v>4000</v>
      </c>
      <c r="I122" s="104"/>
      <c r="J122" s="205">
        <v>4000</v>
      </c>
      <c r="K122" s="333"/>
      <c r="L122" s="403">
        <v>4000</v>
      </c>
      <c r="M122" s="172"/>
      <c r="N122" s="50"/>
      <c r="O122" s="132">
        <f t="shared" si="8"/>
        <v>0</v>
      </c>
      <c r="P122" s="243"/>
    </row>
    <row r="123" spans="3:16" s="100" customFormat="1" ht="16.95" customHeight="1">
      <c r="C123" s="182"/>
      <c r="D123" s="221"/>
      <c r="E123" s="261"/>
      <c r="F123" s="285" t="s">
        <v>114</v>
      </c>
      <c r="G123" s="333"/>
      <c r="H123" s="210">
        <v>5000</v>
      </c>
      <c r="I123" s="104"/>
      <c r="J123" s="205">
        <v>5000</v>
      </c>
      <c r="K123" s="333"/>
      <c r="L123" s="403">
        <v>5000</v>
      </c>
      <c r="M123" s="172"/>
      <c r="N123" s="50"/>
      <c r="O123" s="132">
        <f t="shared" si="8"/>
        <v>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8"/>
      <c r="H124" s="210">
        <v>4000</v>
      </c>
      <c r="I124" s="104"/>
      <c r="J124" s="205">
        <v>500</v>
      </c>
      <c r="K124" s="338"/>
      <c r="L124" s="403">
        <v>500</v>
      </c>
      <c r="M124" s="172"/>
      <c r="N124" s="50"/>
      <c r="O124" s="132">
        <f t="shared" si="8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8"/>
      <c r="H125" s="210">
        <v>0</v>
      </c>
      <c r="I125" s="104"/>
      <c r="J125" s="205">
        <v>0</v>
      </c>
      <c r="K125" s="338"/>
      <c r="L125" s="403">
        <v>0</v>
      </c>
      <c r="M125" s="172"/>
      <c r="N125" s="50"/>
      <c r="O125" s="132">
        <f t="shared" si="8"/>
        <v>0</v>
      </c>
      <c r="P125" s="243"/>
    </row>
    <row r="126" spans="3:16" s="100" customFormat="1" ht="16.95" customHeight="1">
      <c r="C126" s="182"/>
      <c r="D126" s="222"/>
      <c r="E126" s="262"/>
      <c r="F126" s="250" t="s">
        <v>98</v>
      </c>
      <c r="G126" s="338"/>
      <c r="H126" s="210">
        <v>4000</v>
      </c>
      <c r="I126" s="104"/>
      <c r="J126" s="205">
        <v>0</v>
      </c>
      <c r="K126" s="338"/>
      <c r="L126" s="403">
        <v>0</v>
      </c>
      <c r="M126" s="172"/>
      <c r="N126" s="50"/>
      <c r="O126" s="132">
        <f t="shared" si="8"/>
        <v>0</v>
      </c>
      <c r="P126" s="243"/>
    </row>
    <row r="127" spans="3:16" s="100" customFormat="1" ht="16.95" customHeight="1">
      <c r="C127" s="182"/>
      <c r="D127" s="222"/>
      <c r="E127" s="262"/>
      <c r="F127" s="267" t="s">
        <v>110</v>
      </c>
      <c r="G127" s="338"/>
      <c r="H127" s="210">
        <v>0</v>
      </c>
      <c r="I127" s="104"/>
      <c r="J127" s="205">
        <v>5000</v>
      </c>
      <c r="K127" s="338"/>
      <c r="L127" s="403">
        <v>5000</v>
      </c>
      <c r="M127" s="172"/>
      <c r="N127" s="50"/>
      <c r="O127" s="132">
        <f t="shared" si="8"/>
        <v>0</v>
      </c>
      <c r="P127" s="243"/>
    </row>
    <row r="128" spans="3:16" s="100" customFormat="1" ht="16.95" customHeight="1">
      <c r="C128" s="182"/>
      <c r="D128" s="222"/>
      <c r="E128" s="262"/>
      <c r="F128" s="250" t="s">
        <v>94</v>
      </c>
      <c r="G128" s="338"/>
      <c r="H128" s="210">
        <v>4000</v>
      </c>
      <c r="I128" s="104"/>
      <c r="J128" s="205">
        <v>0</v>
      </c>
      <c r="K128" s="338"/>
      <c r="L128" s="403">
        <v>0</v>
      </c>
      <c r="M128" s="172"/>
      <c r="N128" s="50"/>
      <c r="O128" s="132">
        <f t="shared" si="8"/>
        <v>0</v>
      </c>
      <c r="P128" s="243"/>
    </row>
    <row r="129" spans="1:17" s="100" customFormat="1" ht="16.95" customHeight="1">
      <c r="C129" s="182"/>
      <c r="D129" s="222"/>
      <c r="E129" s="262"/>
      <c r="F129" s="223" t="s">
        <v>99</v>
      </c>
      <c r="G129" s="338"/>
      <c r="H129" s="224">
        <v>0</v>
      </c>
      <c r="I129" s="104"/>
      <c r="J129" s="205">
        <v>8000</v>
      </c>
      <c r="K129" s="338"/>
      <c r="L129" s="401">
        <v>8000</v>
      </c>
      <c r="M129" s="172"/>
      <c r="N129" s="50"/>
      <c r="O129" s="132">
        <f t="shared" si="8"/>
        <v>0</v>
      </c>
      <c r="P129" s="243"/>
    </row>
    <row r="130" spans="1:17" s="100" customFormat="1" ht="10.050000000000001" customHeight="1">
      <c r="C130" s="182"/>
      <c r="D130" s="220"/>
      <c r="E130" s="263"/>
      <c r="F130" s="85"/>
      <c r="G130" s="338"/>
      <c r="H130" s="219"/>
      <c r="I130" s="104"/>
      <c r="J130" s="229"/>
      <c r="K130" s="338"/>
      <c r="L130" s="219"/>
      <c r="M130" s="172"/>
      <c r="N130" s="482"/>
      <c r="O130" s="121"/>
      <c r="P130" s="243"/>
    </row>
    <row r="131" spans="1:17" s="100" customFormat="1" ht="16.95" customHeight="1">
      <c r="C131" s="182"/>
      <c r="D131" s="220"/>
      <c r="E131" s="263"/>
      <c r="F131" s="85"/>
      <c r="G131" s="338"/>
      <c r="H131" s="407">
        <v>21000</v>
      </c>
      <c r="I131" s="104"/>
      <c r="J131" s="225">
        <v>23000</v>
      </c>
      <c r="K131" s="338"/>
      <c r="L131" s="407">
        <f>SUM(L121:L130)</f>
        <v>23000</v>
      </c>
      <c r="M131" s="172"/>
      <c r="N131" s="207"/>
      <c r="O131" s="216">
        <f>SUM(O121:O130)</f>
        <v>0</v>
      </c>
      <c r="P131" s="243"/>
    </row>
    <row r="132" spans="1:17" s="100" customFormat="1" ht="16.95" customHeight="1">
      <c r="C132" s="182"/>
      <c r="D132" s="220"/>
      <c r="E132" s="263"/>
      <c r="F132" s="226" t="s">
        <v>100</v>
      </c>
      <c r="G132" s="338"/>
      <c r="H132" s="106"/>
      <c r="I132" s="104"/>
      <c r="J132" s="229"/>
      <c r="K132" s="338"/>
      <c r="L132" s="219"/>
      <c r="M132" s="172"/>
      <c r="N132" s="482"/>
      <c r="O132" s="121"/>
      <c r="P132" s="243"/>
    </row>
    <row r="133" spans="1:17" s="41" customFormat="1" ht="16.95" customHeight="1">
      <c r="C133" s="181"/>
      <c r="D133" s="84"/>
      <c r="E133" s="264"/>
      <c r="F133" s="287" t="s">
        <v>115</v>
      </c>
      <c r="G133" s="338"/>
      <c r="H133" s="210">
        <v>3925</v>
      </c>
      <c r="I133" s="37"/>
      <c r="J133" s="206">
        <v>0</v>
      </c>
      <c r="K133" s="338"/>
      <c r="L133" s="403">
        <v>0</v>
      </c>
      <c r="M133" s="170"/>
      <c r="N133" s="484"/>
      <c r="O133" s="132">
        <f>L133-J133</f>
        <v>0</v>
      </c>
      <c r="P133" s="243"/>
    </row>
    <row r="134" spans="1:17" s="41" customFormat="1" ht="16.95" customHeight="1">
      <c r="C134" s="181"/>
      <c r="D134" s="84"/>
      <c r="E134" s="264"/>
      <c r="F134" s="287" t="s">
        <v>116</v>
      </c>
      <c r="G134" s="338"/>
      <c r="H134" s="210">
        <v>0</v>
      </c>
      <c r="I134" s="37"/>
      <c r="J134" s="206">
        <v>2158</v>
      </c>
      <c r="K134" s="338"/>
      <c r="L134" s="403">
        <v>2158</v>
      </c>
      <c r="M134" s="170"/>
      <c r="N134" s="50"/>
      <c r="O134" s="132">
        <f>L134-J134</f>
        <v>0</v>
      </c>
      <c r="P134" s="243"/>
    </row>
    <row r="135" spans="1:17" s="41" customFormat="1" ht="16.95" customHeight="1">
      <c r="C135" s="181"/>
      <c r="D135" s="84"/>
      <c r="E135" s="264"/>
      <c r="F135" s="250" t="s">
        <v>101</v>
      </c>
      <c r="G135" s="338"/>
      <c r="H135" s="210">
        <v>895</v>
      </c>
      <c r="I135" s="37"/>
      <c r="J135" s="206">
        <v>0</v>
      </c>
      <c r="K135" s="338"/>
      <c r="L135" s="403">
        <v>0</v>
      </c>
      <c r="M135" s="170"/>
      <c r="N135" s="244"/>
      <c r="O135" s="132">
        <f>L135-J135</f>
        <v>0</v>
      </c>
      <c r="P135" s="243"/>
    </row>
    <row r="136" spans="1:17" s="41" customFormat="1" ht="16.95" customHeight="1">
      <c r="C136" s="181"/>
      <c r="D136" s="84"/>
      <c r="E136" s="264"/>
      <c r="F136" s="250" t="s">
        <v>78</v>
      </c>
      <c r="G136" s="338"/>
      <c r="H136" s="210">
        <v>3650</v>
      </c>
      <c r="I136" s="37"/>
      <c r="J136" s="206">
        <v>0</v>
      </c>
      <c r="K136" s="338"/>
      <c r="L136" s="403">
        <v>0</v>
      </c>
      <c r="M136" s="170"/>
      <c r="N136" s="50"/>
      <c r="O136" s="132">
        <f>L136-J136</f>
        <v>0</v>
      </c>
      <c r="P136" s="243"/>
    </row>
    <row r="137" spans="1:17" s="100" customFormat="1" ht="10.050000000000001" customHeight="1">
      <c r="C137" s="182"/>
      <c r="D137" s="110"/>
      <c r="E137" s="171"/>
      <c r="F137" s="111"/>
      <c r="G137" s="333"/>
      <c r="H137" s="228"/>
      <c r="I137" s="172"/>
      <c r="J137" s="104"/>
      <c r="K137" s="333"/>
      <c r="L137" s="104"/>
      <c r="M137" s="172"/>
      <c r="N137" s="207"/>
      <c r="O137" s="124"/>
      <c r="P137" s="243"/>
    </row>
    <row r="138" spans="1:17" s="100" customFormat="1" ht="16.95" customHeight="1">
      <c r="C138" s="182"/>
      <c r="D138" s="110"/>
      <c r="E138" s="171"/>
      <c r="F138" s="112" t="s">
        <v>71</v>
      </c>
      <c r="G138" s="333"/>
      <c r="H138" s="407">
        <v>8470</v>
      </c>
      <c r="I138" s="174"/>
      <c r="J138" s="158">
        <v>2158</v>
      </c>
      <c r="K138" s="333"/>
      <c r="L138" s="436">
        <f>SUM(L133:L137)</f>
        <v>2158</v>
      </c>
      <c r="M138" s="172"/>
      <c r="N138" s="237"/>
      <c r="O138" s="122">
        <f>SUM(O133:O137)</f>
        <v>0</v>
      </c>
      <c r="P138" s="243"/>
    </row>
    <row r="139" spans="1:17" customFormat="1" ht="10.050000000000001" customHeight="1" thickBot="1">
      <c r="A139" s="113"/>
      <c r="B139" s="113"/>
      <c r="C139" s="183"/>
      <c r="D139" s="114"/>
      <c r="E139" s="265"/>
      <c r="F139" s="115"/>
      <c r="G139" s="334"/>
      <c r="H139" s="104"/>
      <c r="I139" s="104"/>
      <c r="J139" s="104"/>
      <c r="K139" s="334"/>
      <c r="L139" s="116"/>
      <c r="M139" s="172"/>
      <c r="N139" s="167"/>
      <c r="O139" s="202"/>
      <c r="P139" s="241"/>
      <c r="Q139" s="2"/>
    </row>
    <row r="140" spans="1:17" customFormat="1" ht="30" customHeight="1" thickTop="1" thickBot="1">
      <c r="A140" s="113"/>
      <c r="B140" s="113"/>
      <c r="C140" s="183"/>
      <c r="D140" s="321" t="s">
        <v>133</v>
      </c>
      <c r="E140" s="321"/>
      <c r="F140" s="321"/>
      <c r="G140" s="346"/>
      <c r="H140" s="433">
        <v>57105.259999999995</v>
      </c>
      <c r="I140" s="230"/>
      <c r="J140" s="435">
        <v>610.25999999999476</v>
      </c>
      <c r="K140" s="346"/>
      <c r="L140" s="435">
        <f>H140+L106</f>
        <v>-16.740000000005239</v>
      </c>
      <c r="M140" s="175"/>
      <c r="N140" s="440" t="s">
        <v>136</v>
      </c>
      <c r="O140" s="408">
        <f>O118+O131+O138</f>
        <v>-627</v>
      </c>
      <c r="P140" s="241"/>
      <c r="Q140" s="2"/>
    </row>
    <row r="141" spans="1:17" customFormat="1" ht="30" customHeight="1" thickTop="1" thickBot="1">
      <c r="A141" s="113"/>
      <c r="B141" s="113"/>
      <c r="C141" s="183"/>
      <c r="D141" s="291"/>
      <c r="E141" s="291"/>
      <c r="F141" s="305"/>
      <c r="G141" s="346"/>
      <c r="H141" s="300"/>
      <c r="I141" s="322"/>
      <c r="J141" s="323"/>
      <c r="K141" s="346"/>
      <c r="L141" s="324"/>
      <c r="M141" s="175"/>
      <c r="N141" s="238"/>
      <c r="O141" s="393"/>
      <c r="P141" s="241"/>
      <c r="Q141" s="2"/>
    </row>
    <row r="142" spans="1:17" customFormat="1" ht="30" customHeight="1" thickTop="1" thickBot="1">
      <c r="A142" s="113"/>
      <c r="B142" s="113"/>
      <c r="C142" s="183"/>
      <c r="D142" s="291"/>
      <c r="E142" s="292"/>
      <c r="F142" s="292" t="s">
        <v>118</v>
      </c>
      <c r="G142" s="346"/>
      <c r="H142" s="298">
        <v>0</v>
      </c>
      <c r="I142" s="230"/>
      <c r="J142" s="298">
        <v>33333.33</v>
      </c>
      <c r="K142" s="346"/>
      <c r="L142" s="298">
        <f>L159</f>
        <v>34666.67</v>
      </c>
      <c r="M142" s="175"/>
      <c r="N142" s="238"/>
      <c r="O142" s="393"/>
      <c r="P142" s="241"/>
      <c r="Q142" s="2"/>
    </row>
    <row r="143" spans="1:17" customFormat="1" ht="30" customHeight="1" thickTop="1">
      <c r="A143" s="113"/>
      <c r="B143" s="113"/>
      <c r="C143" s="183"/>
      <c r="D143" s="291"/>
      <c r="E143" s="294"/>
      <c r="F143" s="295" t="s">
        <v>119</v>
      </c>
      <c r="G143" s="346"/>
      <c r="H143" s="323"/>
      <c r="I143" s="322"/>
      <c r="J143" s="323"/>
      <c r="K143" s="346"/>
      <c r="L143" s="324"/>
      <c r="M143" s="175"/>
      <c r="N143" s="238"/>
      <c r="O143" s="393"/>
      <c r="P143" s="241"/>
      <c r="Q143" s="2"/>
    </row>
    <row r="144" spans="1:17" s="87" customFormat="1" ht="10.050000000000001" customHeight="1">
      <c r="C144" s="476"/>
      <c r="D144" s="291"/>
      <c r="E144" s="362"/>
      <c r="F144" s="362"/>
      <c r="G144" s="358"/>
      <c r="H144" s="359"/>
      <c r="I144" s="359"/>
      <c r="J144" s="359"/>
      <c r="K144" s="358"/>
      <c r="L144" s="165"/>
      <c r="M144" s="320"/>
      <c r="N144" s="325"/>
      <c r="O144" s="302"/>
      <c r="P144" s="326"/>
    </row>
    <row r="145" spans="1:18" s="2" customFormat="1" ht="30" customHeight="1">
      <c r="A145" s="117"/>
      <c r="B145" s="117"/>
      <c r="C145" s="363"/>
      <c r="D145" s="299" t="s">
        <v>120</v>
      </c>
      <c r="E145" s="299"/>
      <c r="F145" s="299"/>
      <c r="G145" s="360"/>
      <c r="H145" s="434">
        <f>H140+H142</f>
        <v>57105.259999999995</v>
      </c>
      <c r="I145" s="293"/>
      <c r="J145" s="434">
        <v>33943.589999999997</v>
      </c>
      <c r="K145" s="347"/>
      <c r="L145" s="434">
        <f>L140+L142</f>
        <v>34649.929999999993</v>
      </c>
      <c r="M145" s="301"/>
      <c r="N145" s="303"/>
      <c r="O145" s="325" t="s">
        <v>72</v>
      </c>
      <c r="P145" s="372"/>
      <c r="Q145" s="304"/>
      <c r="R145" s="304"/>
    </row>
    <row r="146" spans="1:18" s="2" customFormat="1" ht="10.050000000000001" customHeight="1" thickBot="1">
      <c r="A146" s="1"/>
      <c r="B146" s="1"/>
      <c r="C146" s="364"/>
      <c r="D146" s="365"/>
      <c r="E146" s="366"/>
      <c r="F146" s="367"/>
      <c r="G146" s="368"/>
      <c r="H146" s="369"/>
      <c r="I146" s="370"/>
      <c r="J146" s="369"/>
      <c r="K146" s="368"/>
      <c r="L146" s="374"/>
      <c r="M146" s="371"/>
      <c r="N146" s="369"/>
      <c r="O146" s="390"/>
      <c r="P146" s="373"/>
      <c r="Q146" s="304"/>
      <c r="R146" s="304"/>
    </row>
    <row r="147" spans="1:18" s="2" customFormat="1" ht="19.95" customHeight="1" thickTop="1">
      <c r="A147" s="1"/>
      <c r="B147" s="1"/>
      <c r="C147" s="291"/>
      <c r="D147" s="291"/>
      <c r="E147" s="305"/>
      <c r="F147" s="295"/>
      <c r="G147" s="348"/>
      <c r="H147" s="296"/>
      <c r="I147" s="297"/>
      <c r="J147" s="296"/>
      <c r="K147" s="348"/>
      <c r="L147" s="361"/>
      <c r="M147" s="301"/>
      <c r="N147" s="296"/>
      <c r="O147" s="302"/>
      <c r="P147" s="302"/>
      <c r="Q147" s="304"/>
      <c r="R147" s="304"/>
    </row>
    <row r="148" spans="1:18" s="2" customFormat="1" ht="19.95" customHeight="1">
      <c r="A148" s="1"/>
      <c r="B148" s="1"/>
      <c r="C148" s="291"/>
      <c r="D148" s="291"/>
      <c r="E148" s="305"/>
      <c r="F148" s="295"/>
      <c r="G148" s="348"/>
      <c r="H148" s="296"/>
      <c r="I148" s="297"/>
      <c r="J148" s="296"/>
      <c r="K148" s="348"/>
      <c r="L148" s="361"/>
      <c r="M148" s="301"/>
      <c r="N148" s="296"/>
      <c r="O148" s="302"/>
      <c r="P148" s="302"/>
      <c r="Q148" s="304"/>
      <c r="R148" s="304"/>
    </row>
    <row r="149" spans="1:18" s="2" customFormat="1" ht="19.95" customHeight="1">
      <c r="A149" s="1"/>
      <c r="B149" s="1"/>
      <c r="C149" s="291"/>
      <c r="D149" s="291"/>
      <c r="E149" s="305"/>
      <c r="F149" s="295"/>
      <c r="G149" s="348"/>
      <c r="H149" s="296"/>
      <c r="I149" s="297"/>
      <c r="J149" s="296"/>
      <c r="K149" s="348"/>
      <c r="L149" s="361"/>
      <c r="M149" s="301"/>
      <c r="N149" s="296"/>
      <c r="O149" s="302"/>
      <c r="P149" s="302"/>
      <c r="Q149" s="304"/>
      <c r="R149" s="304"/>
    </row>
    <row r="150" spans="1:18" ht="19.95" customHeight="1">
      <c r="C150" s="117"/>
      <c r="D150" s="23"/>
      <c r="E150" s="23"/>
      <c r="F150" s="497" t="s">
        <v>121</v>
      </c>
      <c r="G150" s="497"/>
      <c r="H150" s="497"/>
      <c r="I150" s="23"/>
      <c r="M150" s="113"/>
      <c r="N150" s="307"/>
      <c r="O150" s="308"/>
      <c r="P150" s="308"/>
    </row>
    <row r="151" spans="1:18" ht="19.95" customHeight="1" thickBot="1">
      <c r="J151" s="309"/>
      <c r="L151"/>
      <c r="M151"/>
      <c r="N151" s="1"/>
      <c r="O151" s="306"/>
      <c r="P151" s="306"/>
    </row>
    <row r="152" spans="1:18" ht="19.95" customHeight="1" thickBot="1">
      <c r="C152"/>
      <c r="D152"/>
      <c r="E152" s="441"/>
      <c r="F152" s="442" t="s">
        <v>122</v>
      </c>
      <c r="G152" s="443"/>
      <c r="H152" s="444"/>
      <c r="I152" s="444"/>
      <c r="J152" s="444"/>
      <c r="K152" s="443"/>
      <c r="L152" s="444"/>
      <c r="M152" s="445"/>
      <c r="N152" s="378"/>
      <c r="O152" s="378"/>
      <c r="P152" s="378"/>
      <c r="Q152" s="304"/>
    </row>
    <row r="153" spans="1:18" ht="19.95" customHeight="1">
      <c r="C153"/>
      <c r="D153"/>
      <c r="E153" s="446"/>
      <c r="F153" s="447" t="s">
        <v>146</v>
      </c>
      <c r="G153" s="448"/>
      <c r="H153" s="449"/>
      <c r="I153" s="449"/>
      <c r="J153" s="449"/>
      <c r="K153" s="448"/>
      <c r="L153" s="450">
        <v>40000</v>
      </c>
      <c r="M153" s="451"/>
      <c r="N153" s="379"/>
      <c r="O153" s="376"/>
      <c r="P153" s="376"/>
      <c r="Q153" s="304"/>
    </row>
    <row r="154" spans="1:18" ht="19.95" customHeight="1">
      <c r="C154"/>
      <c r="D154"/>
      <c r="E154" s="452"/>
      <c r="F154" s="453" t="s">
        <v>123</v>
      </c>
      <c r="G154" s="448"/>
      <c r="H154" s="449"/>
      <c r="I154" s="449"/>
      <c r="J154" s="449"/>
      <c r="K154" s="448"/>
      <c r="L154" s="454">
        <v>1265</v>
      </c>
      <c r="M154" s="451"/>
      <c r="N154" s="164"/>
      <c r="O154" s="376"/>
      <c r="P154" s="376"/>
      <c r="Q154" s="304"/>
    </row>
    <row r="155" spans="1:18" ht="19.95" customHeight="1">
      <c r="C155"/>
      <c r="D155"/>
      <c r="E155" s="452"/>
      <c r="F155" s="455" t="s">
        <v>124</v>
      </c>
      <c r="G155" s="456"/>
      <c r="H155" s="455"/>
      <c r="I155" s="455"/>
      <c r="J155" s="455"/>
      <c r="K155" s="456"/>
      <c r="L155" s="457">
        <f t="shared" ref="L155" si="9">SUM(L153:L154)</f>
        <v>41265</v>
      </c>
      <c r="M155" s="451"/>
      <c r="N155" s="379"/>
      <c r="O155" s="376"/>
      <c r="P155" s="376"/>
      <c r="Q155" s="304"/>
    </row>
    <row r="156" spans="1:18" ht="19.95" customHeight="1">
      <c r="C156"/>
      <c r="D156"/>
      <c r="E156" s="452"/>
      <c r="F156" s="449" t="s">
        <v>125</v>
      </c>
      <c r="G156" s="448"/>
      <c r="H156" s="458"/>
      <c r="I156" s="449"/>
      <c r="J156" s="449"/>
      <c r="K156" s="459" t="s">
        <v>147</v>
      </c>
      <c r="L156" s="454">
        <v>-5333.33</v>
      </c>
      <c r="M156" s="451"/>
      <c r="N156" s="164"/>
      <c r="O156" s="376"/>
      <c r="P156" s="376"/>
      <c r="Q156" s="304"/>
    </row>
    <row r="157" spans="1:18" ht="19.95" customHeight="1">
      <c r="C157"/>
      <c r="D157"/>
      <c r="E157" s="452"/>
      <c r="F157" s="449" t="s">
        <v>126</v>
      </c>
      <c r="G157" s="448"/>
      <c r="H157" s="458"/>
      <c r="I157" s="449"/>
      <c r="J157" s="449"/>
      <c r="K157" s="459" t="s">
        <v>147</v>
      </c>
      <c r="L157" s="454">
        <v>-299</v>
      </c>
      <c r="M157" s="451"/>
      <c r="N157" s="164"/>
      <c r="O157" s="376"/>
      <c r="P157" s="376"/>
      <c r="Q157" s="304"/>
    </row>
    <row r="158" spans="1:18" ht="19.95" customHeight="1">
      <c r="C158"/>
      <c r="D158"/>
      <c r="E158" s="460"/>
      <c r="F158" s="461" t="s">
        <v>127</v>
      </c>
      <c r="G158" s="462"/>
      <c r="H158" s="461"/>
      <c r="I158" s="461"/>
      <c r="J158" s="461"/>
      <c r="K158" s="463" t="s">
        <v>128</v>
      </c>
      <c r="L158" s="464">
        <f>L154+L157</f>
        <v>966</v>
      </c>
      <c r="M158" s="451"/>
      <c r="N158" s="380"/>
      <c r="O158" s="376"/>
      <c r="P158" s="376"/>
      <c r="Q158" s="304"/>
    </row>
    <row r="159" spans="1:18" ht="19.95" customHeight="1">
      <c r="C159"/>
      <c r="D159"/>
      <c r="E159" s="452"/>
      <c r="F159" s="465" t="s">
        <v>129</v>
      </c>
      <c r="G159" s="466"/>
      <c r="H159" s="465"/>
      <c r="I159" s="465"/>
      <c r="J159" s="465"/>
      <c r="K159" s="467" t="s">
        <v>128</v>
      </c>
      <c r="L159" s="468">
        <f>L153+L156</f>
        <v>34666.67</v>
      </c>
      <c r="M159" s="469"/>
      <c r="N159" s="380"/>
      <c r="O159" s="377"/>
      <c r="P159" s="377"/>
      <c r="Q159" s="304"/>
    </row>
    <row r="160" spans="1:18" ht="19.95" customHeight="1">
      <c r="C160"/>
      <c r="D160"/>
      <c r="E160" s="452"/>
      <c r="F160" s="465" t="s">
        <v>130</v>
      </c>
      <c r="G160" s="466"/>
      <c r="H160" s="465"/>
      <c r="I160" s="465"/>
      <c r="J160" s="465"/>
      <c r="K160" s="467" t="s">
        <v>128</v>
      </c>
      <c r="L160" s="470">
        <f>SUM(L158:L159)</f>
        <v>35632.67</v>
      </c>
      <c r="M160" s="469"/>
      <c r="N160" s="381"/>
      <c r="O160" s="377"/>
      <c r="P160" s="377"/>
      <c r="Q160" s="304"/>
    </row>
    <row r="161" spans="3:17" ht="19.95" customHeight="1" thickBot="1">
      <c r="C161"/>
      <c r="D161"/>
      <c r="E161" s="471"/>
      <c r="F161" s="472"/>
      <c r="G161" s="473"/>
      <c r="H161" s="472"/>
      <c r="I161" s="472"/>
      <c r="J161" s="472"/>
      <c r="K161" s="473"/>
      <c r="L161" s="474" t="s">
        <v>148</v>
      </c>
      <c r="M161" s="475"/>
      <c r="N161" s="382"/>
      <c r="O161" s="377"/>
      <c r="P161" s="377"/>
      <c r="Q161" s="304"/>
    </row>
    <row r="162" spans="3:17" ht="10.050000000000001" customHeight="1">
      <c r="C162" s="310"/>
      <c r="D162" s="128"/>
      <c r="E162" s="128"/>
      <c r="F162" s="311"/>
      <c r="G162" s="349"/>
      <c r="H162" s="128"/>
      <c r="I162" s="128"/>
      <c r="J162" s="312"/>
      <c r="K162" s="349"/>
      <c r="L162" s="313"/>
      <c r="M162" s="313"/>
      <c r="N162" s="314"/>
      <c r="O162" s="314"/>
      <c r="P162" s="314"/>
    </row>
    <row r="163" spans="3:17" ht="19.95" customHeight="1">
      <c r="C163" s="315"/>
      <c r="D163" s="316" t="s">
        <v>131</v>
      </c>
      <c r="E163" s="317">
        <v>1</v>
      </c>
      <c r="F163" s="391" t="s">
        <v>144</v>
      </c>
      <c r="G163" s="392"/>
      <c r="H163" s="319"/>
      <c r="I163" s="318"/>
      <c r="J163" s="319"/>
      <c r="K163" s="350"/>
      <c r="L163" s="318"/>
      <c r="M163" s="318"/>
      <c r="N163" s="315"/>
      <c r="O163" s="315"/>
      <c r="P163" s="315"/>
    </row>
    <row r="164" spans="3:17" ht="19.95" customHeight="1">
      <c r="D164" s="316"/>
      <c r="E164" s="317">
        <v>2</v>
      </c>
      <c r="F164" s="391" t="s">
        <v>145</v>
      </c>
      <c r="G164" s="392"/>
      <c r="H164" s="319"/>
      <c r="I164" s="318"/>
      <c r="J164" s="319"/>
      <c r="K164" s="350"/>
      <c r="L164" s="318"/>
      <c r="M164" s="318"/>
      <c r="P164" s="2"/>
    </row>
  </sheetData>
  <mergeCells count="1">
    <mergeCell ref="F150:H150"/>
  </mergeCells>
  <phoneticPr fontId="22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/>
  </sheetViews>
  <sheetFormatPr defaultColWidth="11.19921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Budget-Forecast Comparison Q1</vt:lpstr>
      <vt:lpstr>Sheet1</vt:lpstr>
      <vt:lpstr>'Budget-Forecast Comparison Q1'!Print_Area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2021-07-06T17:35:22Z</cp:lastPrinted>
  <dcterms:created xsi:type="dcterms:W3CDTF">2019-07-25T16:47:16Z</dcterms:created>
  <dcterms:modified xsi:type="dcterms:W3CDTF">2021-07-07T13:53:44Z</dcterms:modified>
</cp:coreProperties>
</file>